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6224" windowHeight="7152"/>
  </bookViews>
  <sheets>
    <sheet name="中期考核" sheetId="1" r:id="rId1"/>
    <sheet name="加分明细" sheetId="2" r:id="rId2"/>
    <sheet name="按成绩排名" sheetId="3" r:id="rId3"/>
    <sheet name="按学号排名" sheetId="4" r:id="rId4"/>
  </sheets>
  <calcPr calcId="144525"/>
</workbook>
</file>

<file path=xl/sharedStrings.xml><?xml version="1.0" encoding="utf-8"?>
<sst xmlns="http://schemas.openxmlformats.org/spreadsheetml/2006/main" count="154">
  <si>
    <t>政治思想（10分）</t>
  </si>
  <si>
    <t>培养环节（65分）</t>
  </si>
  <si>
    <t>科研成果（20分）</t>
  </si>
  <si>
    <t>综合表现（5分）</t>
  </si>
  <si>
    <t>满分3分，班委，干部，2.7分，其他人2.5分</t>
  </si>
  <si>
    <t>满分2分，无违纪和违法的2分</t>
  </si>
  <si>
    <t>满分5分，校研会副部长以上，党支部负责人，班长5分，党支部书记4分，支部委员3分，学习生活委员2分，舍长1分，优秀宿舍一学期3次以上1分，，其余人0分，参加集体活动获奖的根据等级适当加分</t>
  </si>
  <si>
    <t>满分20分，开题成绩乘0.2</t>
  </si>
  <si>
    <t>满分25分，开题成绩乘0.25</t>
  </si>
  <si>
    <t>1项5分，2项8分，最2个项目</t>
  </si>
  <si>
    <t>满16次12分，每少1次减0.5分</t>
  </si>
  <si>
    <t>西安工程大学第一署名，第一作者乘1，第二作者乘0.3，录用在原基础乘0.5，其余作者0分。（SCI/SSCI满分15分，EI满分10分，CSSCI/CSCD满分4分，中文核心满分3分，科技核心/会议满分2分，一般期刊满分1分）</t>
  </si>
  <si>
    <t>（具体分值见文件第9页）西安工程大学分别为第一、二、三分别乘1,0.3,0.1，排名分别为第一、二、三分别乘1,0.3,0.1，（排名第一乘1，第二乘0.3，第三及往后乘0.1）级别分国家级，省级，校级（特等，一，二，三等）</t>
  </si>
  <si>
    <t>项目立项（研究生需为项目申请主持人）研究生创新基金5分，没有的0分，</t>
  </si>
  <si>
    <t>发明授权20分，实用新型授权3分，第一专利人乘1，第二专利人乘0.3，所有受理在原基础上乘0.3，</t>
  </si>
  <si>
    <t>优干，优研5分，文体竞赛省级以上一等5分，二等3分，三等1分，校级一等3分，二等2分，三等1分，校级征文一等1分，二等0.6分，三等0.3分，暑期社会实践优秀个人2分，暑期社会实践优秀论文1分，其余人0分</t>
  </si>
  <si>
    <t>学号</t>
  </si>
  <si>
    <t>姓名</t>
  </si>
  <si>
    <t>开题成绩</t>
  </si>
  <si>
    <t>中检成绩</t>
  </si>
  <si>
    <t>政治态度及思想品德</t>
  </si>
  <si>
    <t>遵纪守法及学风表现</t>
  </si>
  <si>
    <t>集体活动或社会工作</t>
  </si>
  <si>
    <t>开题</t>
  </si>
  <si>
    <t>中检</t>
  </si>
  <si>
    <t>参加科研</t>
  </si>
  <si>
    <t>学术报告</t>
  </si>
  <si>
    <t>科技论文</t>
  </si>
  <si>
    <t>科技竞赛</t>
  </si>
  <si>
    <t>项目立项</t>
  </si>
  <si>
    <t>专利</t>
  </si>
  <si>
    <t>获得表彰况</t>
  </si>
  <si>
    <t>总分</t>
  </si>
  <si>
    <t>2014042017</t>
  </si>
  <si>
    <t>王建余</t>
  </si>
  <si>
    <t>2014042018</t>
  </si>
  <si>
    <t>黄梦莹</t>
  </si>
  <si>
    <t>2014042019</t>
  </si>
  <si>
    <t>郝磐霞</t>
  </si>
  <si>
    <t>2014042020</t>
  </si>
  <si>
    <t>张婉婉</t>
  </si>
  <si>
    <t>2014042021</t>
  </si>
  <si>
    <t>范晓婷</t>
  </si>
  <si>
    <t>2014042022</t>
  </si>
  <si>
    <t>宋彩霞</t>
  </si>
  <si>
    <t>2014042023</t>
  </si>
  <si>
    <t>田丽</t>
  </si>
  <si>
    <t>2014042024</t>
  </si>
  <si>
    <t>吴淑</t>
  </si>
  <si>
    <t>2014042025</t>
  </si>
  <si>
    <t>任雪</t>
  </si>
  <si>
    <t>2014042026</t>
  </si>
  <si>
    <t>乔卫中</t>
  </si>
  <si>
    <t>2014042027</t>
  </si>
  <si>
    <t>吉玥</t>
  </si>
  <si>
    <t>2014042028</t>
  </si>
  <si>
    <t>李弘博</t>
  </si>
  <si>
    <t>2014042029</t>
  </si>
  <si>
    <t>赵肖雄</t>
  </si>
  <si>
    <t>2014042030</t>
  </si>
  <si>
    <t>高田田</t>
  </si>
  <si>
    <t>2014042031</t>
  </si>
  <si>
    <t>关浩</t>
  </si>
  <si>
    <t>2014042032</t>
  </si>
  <si>
    <t>刘梦坷</t>
  </si>
  <si>
    <t>2014042033</t>
  </si>
  <si>
    <t>韦攀东</t>
  </si>
  <si>
    <t>2014042034</t>
  </si>
  <si>
    <t>唐海洋</t>
  </si>
  <si>
    <t>2014042035</t>
  </si>
  <si>
    <t>孙浩</t>
  </si>
  <si>
    <t>2014042036</t>
  </si>
  <si>
    <t>王湘涛</t>
  </si>
  <si>
    <t>2014042037</t>
  </si>
  <si>
    <t>熊扬宇</t>
  </si>
  <si>
    <t>2014042038</t>
  </si>
  <si>
    <t>袁妮妮</t>
  </si>
  <si>
    <t>2014042039</t>
  </si>
  <si>
    <t>黄俊龙</t>
  </si>
  <si>
    <t>2014042040</t>
  </si>
  <si>
    <t>郭震</t>
  </si>
  <si>
    <t>2014042041</t>
  </si>
  <si>
    <t>杨万里</t>
  </si>
  <si>
    <t>2014042042</t>
  </si>
  <si>
    <t>丁恒</t>
  </si>
  <si>
    <t>2014042043</t>
  </si>
  <si>
    <t>田海霞</t>
  </si>
  <si>
    <t>2014042044</t>
  </si>
  <si>
    <t>张楠</t>
  </si>
  <si>
    <t>2014042045</t>
  </si>
  <si>
    <t>郑明智</t>
  </si>
  <si>
    <t>2014042046</t>
  </si>
  <si>
    <t>贾利娜</t>
  </si>
  <si>
    <t>2014042047</t>
  </si>
  <si>
    <t>韩立业</t>
  </si>
  <si>
    <t>2014042048</t>
  </si>
  <si>
    <t>江秀浩</t>
  </si>
  <si>
    <t>序号</t>
  </si>
  <si>
    <t>集体活动或社会</t>
  </si>
  <si>
    <t>班长+5+优秀宿舍+1</t>
  </si>
  <si>
    <t>两篇CSCD录用（第二作者）（4*0.3+4*0.3）*0.5+普刊出刊（第一作者）1</t>
  </si>
  <si>
    <t>优秀研究生干部+5</t>
  </si>
  <si>
    <t>支委3+舍长</t>
  </si>
  <si>
    <t>EI（第二）见刊10*0.3</t>
  </si>
  <si>
    <t>优秀研究生+5</t>
  </si>
  <si>
    <t>支委3</t>
  </si>
  <si>
    <t>舍长+1</t>
  </si>
  <si>
    <t>EI（第二）见刊10*0.3+EI（第二）见刊10*0.3+SCI见刊（第二）15*0.3</t>
  </si>
  <si>
    <t>校级一等3+校级三等奖1</t>
  </si>
  <si>
    <t>创新基金5</t>
  </si>
  <si>
    <t>发明受理（第二）20*0.3*0.3</t>
  </si>
  <si>
    <t>优秀研究生+5+校级三征文等0.3</t>
  </si>
  <si>
    <t>普刊见刊（第二作者）1*0.3</t>
  </si>
  <si>
    <t>班委2</t>
  </si>
  <si>
    <t>CSCD录用（第二）4*0.3*0.5</t>
  </si>
  <si>
    <t>优秀宿舍+1</t>
  </si>
  <si>
    <t>研会副部5+优秀宿舍+1</t>
  </si>
  <si>
    <t>优秀班干部5+校级征文优秀奖0.3</t>
  </si>
  <si>
    <t>CSCD出刊（第二）4*0.3+中文核心录用（第二）3*0.3*0.5</t>
  </si>
  <si>
    <t>陕西省铜牌（第三）5*0.1+陕西省三等奖（第二）+校赛一等奖（第一）+3陕西省优秀奖（第一）+3</t>
  </si>
  <si>
    <t>发明受理（第二）20*0.3*0.3+实用新型授权3*0.3，实用新型受理3*0.3**0.3</t>
  </si>
  <si>
    <t>CSCD录用（第二）4*0.3*0.5+会议录用（第一）2*0.5</t>
  </si>
  <si>
    <t>会议检索2*0.3*0.5+EI录用10*0.3*0.5</t>
  </si>
  <si>
    <t>省级三等奖（第三）5*0.1，校级二等奖（第一）2，省级铜奖（第九）+5*0.1</t>
  </si>
  <si>
    <t>实用新型授权3*0.3+发明受理20*0.3*0.3</t>
  </si>
  <si>
    <t>会议录用（第一）2*0.5</t>
  </si>
  <si>
    <t>校级二等（第一）2+省级三等（第二）5*0.3</t>
  </si>
  <si>
    <t>普刊录用（第一）1*0.5+会议录用（第一）2*0.5</t>
  </si>
  <si>
    <t>省级特等奖+15</t>
  </si>
  <si>
    <t>实用新型受理3*0.3*0.3</t>
  </si>
  <si>
    <t>CSCD出刊（第一）4+CSCD出刊（第二）4*0.3+科技核心出刊（第一）2+普刊见刊（第一）1</t>
  </si>
  <si>
    <t>校优秀论文0.5+校征文三等0.3</t>
  </si>
  <si>
    <t>科技核心见刊（第二）2*0.3+科技核心录用（第一）2*0.5</t>
  </si>
  <si>
    <t>EI录用（第二）10*0.3*0.5+普刊出刊（第一）1+中文核心录用（第二）3*0.3*0.5</t>
  </si>
  <si>
    <t>校级优秀0.5</t>
  </si>
  <si>
    <t>科技核心见刊（第二）2*0.3+科技核心见刊（第一）2+科技核心录用（第二）2*0.3*0.5</t>
  </si>
  <si>
    <t>舍长+1+优秀宿舍+1</t>
  </si>
  <si>
    <t>科技核心录用（第一）23*0.5</t>
  </si>
  <si>
    <t>普刊录用（第一作者）1*0.5</t>
  </si>
  <si>
    <t>发明受理（第二）20*0.3*0.3+实用新型授权3*0.3</t>
  </si>
  <si>
    <t>科技核心录用（第二）2*0.3*0.5</t>
  </si>
  <si>
    <t>科技核心录用（第一）2*0.5</t>
  </si>
  <si>
    <t>CSCD出刊（第二）4*0.3</t>
  </si>
  <si>
    <t>普刊录用（第一作者）1</t>
  </si>
  <si>
    <t>科技核心见刊（第二）2*0.3+普刊录用（第一）1*0.5+会议录用（第一）2*0.5</t>
  </si>
  <si>
    <t>普刊见刊（第一作者）1</t>
  </si>
  <si>
    <t>政治思想</t>
  </si>
  <si>
    <t>遵纪及学风</t>
  </si>
  <si>
    <t>集体活动</t>
  </si>
  <si>
    <t>科研</t>
  </si>
  <si>
    <t>报告</t>
  </si>
  <si>
    <t>竞赛</t>
  </si>
  <si>
    <t>项目</t>
  </si>
  <si>
    <t>表彰况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</si>
</sst>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176" formatCode="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9">
    <font>
      <sz val="11"/>
      <color indexed="8"/>
      <name val="宋体"/>
      <charset val="134"/>
    </font>
    <font>
      <sz val="8"/>
      <color indexed="8"/>
      <name val="宋体"/>
      <charset val="134"/>
    </font>
    <font>
      <sz val="8"/>
      <color indexed="8"/>
      <name val="Arial"/>
      <charset val="0"/>
    </font>
    <font>
      <sz val="8"/>
      <color indexed="8"/>
      <name val="宋体"/>
      <charset val="0"/>
    </font>
    <font>
      <sz val="8"/>
      <color indexed="8"/>
      <name val="仿宋"/>
      <charset val="134"/>
    </font>
    <font>
      <sz val="9"/>
      <color indexed="8"/>
      <name val="宋体"/>
      <charset val="134"/>
    </font>
    <font>
      <sz val="9"/>
      <color indexed="8"/>
      <name val="Arial"/>
      <charset val="0"/>
    </font>
    <font>
      <sz val="9"/>
      <color indexed="8"/>
      <name val="宋体"/>
      <charset val="0"/>
    </font>
    <font>
      <sz val="10"/>
      <color indexed="8"/>
      <name val="Arial"/>
      <charset val="0"/>
    </font>
    <font>
      <sz val="10"/>
      <color indexed="8"/>
      <name val="仿宋"/>
      <charset val="134"/>
    </font>
    <font>
      <sz val="10"/>
      <color indexed="8"/>
      <name val="宋体"/>
      <charset val="134"/>
    </font>
    <font>
      <sz val="11"/>
      <color indexed="10"/>
      <name val="宋体"/>
      <charset val="0"/>
    </font>
    <font>
      <sz val="11"/>
      <color indexed="8"/>
      <name val="宋体"/>
      <charset val="0"/>
    </font>
    <font>
      <b/>
      <sz val="11"/>
      <color indexed="62"/>
      <name val="宋体"/>
      <charset val="134"/>
    </font>
    <font>
      <sz val="11"/>
      <color indexed="60"/>
      <name val="宋体"/>
      <charset val="0"/>
    </font>
    <font>
      <sz val="11"/>
      <color indexed="62"/>
      <name val="宋体"/>
      <charset val="0"/>
    </font>
    <font>
      <sz val="11"/>
      <color indexed="9"/>
      <name val="宋体"/>
      <charset val="0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</fonts>
  <fills count="1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5" fillId="7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23" fillId="10" borderId="7" applyNumberFormat="0" applyAlignment="0" applyProtection="0">
      <alignment vertical="center"/>
    </xf>
    <xf numFmtId="0" fontId="24" fillId="10" borderId="4" applyNumberFormat="0" applyAlignment="0" applyProtection="0">
      <alignment vertical="center"/>
    </xf>
    <xf numFmtId="0" fontId="25" fillId="12" borderId="8" applyNumberFormat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</cellStyleXfs>
  <cellXfs count="34">
    <xf numFmtId="0" fontId="0" fillId="0" borderId="0" xfId="0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>
      <alignment vertical="center"/>
    </xf>
    <xf numFmtId="0" fontId="1" fillId="0" borderId="1" xfId="0" applyNumberFormat="1" applyFont="1" applyBorder="1" applyAlignment="1">
      <alignment vertical="center" wrapText="1"/>
    </xf>
    <xf numFmtId="176" fontId="2" fillId="0" borderId="1" xfId="0" applyNumberFormat="1" applyFont="1" applyFill="1" applyBorder="1" applyAlignment="1"/>
    <xf numFmtId="0" fontId="3" fillId="0" borderId="1" xfId="0" applyFont="1" applyFill="1" applyBorder="1" applyAlignment="1"/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/>
    <xf numFmtId="0" fontId="1" fillId="0" borderId="1" xfId="0" applyFont="1" applyFill="1" applyBorder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NumberFormat="1" applyFont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NumberFormat="1" applyBorder="1" applyAlignment="1">
      <alignment vertical="center" wrapText="1"/>
    </xf>
    <xf numFmtId="0" fontId="0" fillId="0" borderId="1" xfId="0" applyNumberFormat="1" applyBorder="1" applyAlignment="1">
      <alignment horizontal="center" vertical="center" wrapText="1"/>
    </xf>
    <xf numFmtId="176" fontId="8" fillId="0" borderId="1" xfId="0" applyNumberFormat="1" applyFont="1" applyFill="1" applyBorder="1" applyAlignment="1"/>
    <xf numFmtId="0" fontId="8" fillId="0" borderId="1" xfId="0" applyFont="1" applyFill="1" applyBorder="1" applyAlignment="1"/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top" wrapText="1"/>
    </xf>
    <xf numFmtId="0" fontId="0" fillId="0" borderId="1" xfId="0" applyBorder="1">
      <alignment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NumberFormat="1" applyFont="1" applyBorder="1" applyAlignment="1">
      <alignment horizontal="center" vertical="center" wrapText="1"/>
    </xf>
    <xf numFmtId="0" fontId="10" fillId="0" borderId="1" xfId="0" applyFont="1" applyFill="1" applyBorder="1" applyAlignment="1"/>
    <xf numFmtId="0" fontId="0" fillId="0" borderId="1" xfId="0" applyNumberFormat="1" applyFont="1" applyBorder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3:Q41"/>
  <sheetViews>
    <sheetView tabSelected="1" workbookViewId="0">
      <selection activeCell="F30" sqref="F30"/>
    </sheetView>
  </sheetViews>
  <sheetFormatPr defaultColWidth="9" defaultRowHeight="14.4"/>
  <cols>
    <col min="1" max="1" width="10.5" customWidth="1"/>
    <col min="2" max="2" width="8.11111111111111" customWidth="1"/>
    <col min="3" max="4" width="6.22222222222222" customWidth="1"/>
    <col min="5" max="5" width="7.88888888888889" customWidth="1"/>
    <col min="6" max="6" width="8.11111111111111" customWidth="1"/>
    <col min="7" max="7" width="11.75" customWidth="1"/>
    <col min="8" max="8" width="7.33333333333333" customWidth="1"/>
    <col min="9" max="9" width="5.75" customWidth="1"/>
    <col min="10" max="10" width="5.44444444444444" customWidth="1"/>
    <col min="11" max="11" width="6.11111111111111" customWidth="1"/>
    <col min="12" max="12" width="13" customWidth="1"/>
    <col min="13" max="13" width="13.7777777777778" customWidth="1"/>
    <col min="14" max="15" width="6.75" customWidth="1"/>
    <col min="16" max="16" width="12.25" customWidth="1"/>
    <col min="17" max="17" width="6.37962962962963" customWidth="1"/>
  </cols>
  <sheetData>
    <row r="3" ht="43.2" spans="1:17">
      <c r="A3" s="23"/>
      <c r="B3" s="23"/>
      <c r="C3" s="23"/>
      <c r="D3" s="23"/>
      <c r="E3" s="24" t="s">
        <v>0</v>
      </c>
      <c r="F3" s="24"/>
      <c r="G3" s="24"/>
      <c r="H3" s="24" t="s">
        <v>1</v>
      </c>
      <c r="I3" s="24"/>
      <c r="J3" s="24"/>
      <c r="K3" s="24"/>
      <c r="L3" s="24" t="s">
        <v>2</v>
      </c>
      <c r="M3" s="24"/>
      <c r="N3" s="24"/>
      <c r="O3" s="24"/>
      <c r="P3" s="23" t="s">
        <v>3</v>
      </c>
      <c r="Q3" s="29"/>
    </row>
    <row r="4" ht="262" customHeight="1" spans="1:17">
      <c r="A4" s="23"/>
      <c r="B4" s="23"/>
      <c r="C4" s="23"/>
      <c r="D4" s="23"/>
      <c r="E4" s="23" t="s">
        <v>4</v>
      </c>
      <c r="F4" s="23" t="s">
        <v>5</v>
      </c>
      <c r="G4" s="23" t="s">
        <v>6</v>
      </c>
      <c r="H4" s="23" t="s">
        <v>7</v>
      </c>
      <c r="I4" s="23" t="s">
        <v>8</v>
      </c>
      <c r="J4" s="23" t="s">
        <v>9</v>
      </c>
      <c r="K4" s="23" t="s">
        <v>10</v>
      </c>
      <c r="L4" s="33" t="s">
        <v>11</v>
      </c>
      <c r="M4" s="33" t="s">
        <v>12</v>
      </c>
      <c r="N4" s="33" t="s">
        <v>13</v>
      </c>
      <c r="O4" s="33" t="s">
        <v>14</v>
      </c>
      <c r="P4" s="23" t="s">
        <v>15</v>
      </c>
      <c r="Q4" s="29"/>
    </row>
    <row r="5" ht="63" customHeight="1" spans="1:17">
      <c r="A5" s="23" t="s">
        <v>16</v>
      </c>
      <c r="B5" s="23" t="s">
        <v>17</v>
      </c>
      <c r="C5" s="23" t="s">
        <v>18</v>
      </c>
      <c r="D5" s="23" t="s">
        <v>19</v>
      </c>
      <c r="E5" s="23" t="s">
        <v>20</v>
      </c>
      <c r="F5" s="23" t="s">
        <v>21</v>
      </c>
      <c r="G5" s="23" t="s">
        <v>22</v>
      </c>
      <c r="H5" s="23" t="s">
        <v>23</v>
      </c>
      <c r="I5" s="23" t="s">
        <v>24</v>
      </c>
      <c r="J5" s="23" t="s">
        <v>25</v>
      </c>
      <c r="K5" s="23" t="s">
        <v>26</v>
      </c>
      <c r="L5" s="23" t="s">
        <v>27</v>
      </c>
      <c r="M5" s="23" t="s">
        <v>28</v>
      </c>
      <c r="N5" s="23" t="s">
        <v>29</v>
      </c>
      <c r="O5" s="23" t="s">
        <v>30</v>
      </c>
      <c r="P5" s="23" t="s">
        <v>31</v>
      </c>
      <c r="Q5" s="29" t="s">
        <v>32</v>
      </c>
    </row>
    <row r="6" spans="1:17">
      <c r="A6" s="25" t="s">
        <v>33</v>
      </c>
      <c r="B6" s="26" t="s">
        <v>34</v>
      </c>
      <c r="C6" s="27">
        <v>87</v>
      </c>
      <c r="D6" s="28">
        <v>91.25</v>
      </c>
      <c r="E6" s="23">
        <v>2.7</v>
      </c>
      <c r="F6" s="23">
        <v>2</v>
      </c>
      <c r="G6" s="23">
        <f>5+1</f>
        <v>6</v>
      </c>
      <c r="H6" s="29">
        <f t="shared" ref="H6:H10" si="0">C6*0.2</f>
        <v>17.4</v>
      </c>
      <c r="I6" s="29">
        <f t="shared" ref="I6:I9" si="1">D6*0.25</f>
        <v>22.8125</v>
      </c>
      <c r="J6" s="23">
        <v>8</v>
      </c>
      <c r="K6" s="23">
        <v>12</v>
      </c>
      <c r="L6" s="23">
        <f>((4+4)*0.3*0.5+1)</f>
        <v>2.2</v>
      </c>
      <c r="M6" s="23"/>
      <c r="N6" s="23"/>
      <c r="O6" s="23"/>
      <c r="P6" s="23">
        <v>5</v>
      </c>
      <c r="Q6" s="29">
        <f>SUM(E6:P6)</f>
        <v>78.1125</v>
      </c>
    </row>
    <row r="7" spans="1:17">
      <c r="A7" s="25" t="s">
        <v>35</v>
      </c>
      <c r="B7" s="26" t="s">
        <v>36</v>
      </c>
      <c r="C7" s="27">
        <v>81</v>
      </c>
      <c r="D7" s="30">
        <v>92.3</v>
      </c>
      <c r="E7" s="23">
        <v>2.5</v>
      </c>
      <c r="F7" s="23">
        <v>2</v>
      </c>
      <c r="G7" s="23">
        <v>3</v>
      </c>
      <c r="H7" s="29">
        <f t="shared" si="0"/>
        <v>16.2</v>
      </c>
      <c r="I7" s="29">
        <f t="shared" si="1"/>
        <v>23.075</v>
      </c>
      <c r="J7" s="23">
        <v>8</v>
      </c>
      <c r="K7" s="23">
        <v>12</v>
      </c>
      <c r="L7" s="23">
        <f>10*0.3</f>
        <v>3</v>
      </c>
      <c r="M7" s="23"/>
      <c r="N7" s="23"/>
      <c r="O7" s="23"/>
      <c r="P7" s="23">
        <v>5</v>
      </c>
      <c r="Q7" s="29">
        <f t="shared" ref="Q7:Q37" si="2">SUM(E7:P7)</f>
        <v>74.775</v>
      </c>
    </row>
    <row r="8" spans="1:17">
      <c r="A8" s="25" t="s">
        <v>37</v>
      </c>
      <c r="B8" s="26" t="s">
        <v>38</v>
      </c>
      <c r="C8" s="27">
        <v>85</v>
      </c>
      <c r="D8" s="30">
        <v>91</v>
      </c>
      <c r="E8" s="23">
        <v>2.7</v>
      </c>
      <c r="F8" s="23">
        <v>2</v>
      </c>
      <c r="G8" s="23">
        <v>3</v>
      </c>
      <c r="H8" s="29">
        <f t="shared" si="0"/>
        <v>17</v>
      </c>
      <c r="I8" s="29">
        <f t="shared" si="1"/>
        <v>22.75</v>
      </c>
      <c r="J8" s="23">
        <v>8</v>
      </c>
      <c r="K8" s="23">
        <v>12</v>
      </c>
      <c r="L8" s="23">
        <f>10*0.3</f>
        <v>3</v>
      </c>
      <c r="M8" s="23"/>
      <c r="N8" s="23"/>
      <c r="O8" s="23"/>
      <c r="P8" s="23">
        <v>5</v>
      </c>
      <c r="Q8" s="29">
        <f t="shared" si="2"/>
        <v>75.45</v>
      </c>
    </row>
    <row r="9" spans="1:17">
      <c r="A9" s="25" t="s">
        <v>39</v>
      </c>
      <c r="B9" s="26" t="s">
        <v>40</v>
      </c>
      <c r="C9" s="27">
        <v>84</v>
      </c>
      <c r="D9" s="30">
        <v>89</v>
      </c>
      <c r="E9" s="23">
        <v>2.5</v>
      </c>
      <c r="F9" s="23">
        <v>2</v>
      </c>
      <c r="G9" s="23"/>
      <c r="H9" s="29">
        <f t="shared" si="0"/>
        <v>16.8</v>
      </c>
      <c r="I9" s="29">
        <f t="shared" si="1"/>
        <v>22.25</v>
      </c>
      <c r="J9" s="23">
        <v>8</v>
      </c>
      <c r="K9" s="23">
        <v>12</v>
      </c>
      <c r="L9" s="23"/>
      <c r="M9" s="23"/>
      <c r="N9" s="23"/>
      <c r="O9" s="23"/>
      <c r="P9" s="23"/>
      <c r="Q9" s="29">
        <f t="shared" si="2"/>
        <v>63.55</v>
      </c>
    </row>
    <row r="10" spans="1:17">
      <c r="A10" s="25" t="s">
        <v>41</v>
      </c>
      <c r="B10" s="26" t="s">
        <v>42</v>
      </c>
      <c r="C10" s="27">
        <v>85</v>
      </c>
      <c r="D10" s="30">
        <v>95</v>
      </c>
      <c r="E10" s="23">
        <v>2.5</v>
      </c>
      <c r="F10" s="23">
        <v>2</v>
      </c>
      <c r="G10" s="23">
        <v>1</v>
      </c>
      <c r="H10" s="29">
        <f t="shared" si="0"/>
        <v>17</v>
      </c>
      <c r="I10" s="29">
        <f t="shared" ref="I10:I37" si="3">D10*0.25</f>
        <v>23.75</v>
      </c>
      <c r="J10" s="23">
        <v>8</v>
      </c>
      <c r="K10" s="23">
        <v>12</v>
      </c>
      <c r="L10" s="23">
        <f>10*0.3+10*0.3+15*0.3</f>
        <v>10.5</v>
      </c>
      <c r="M10" s="23">
        <f>3+1</f>
        <v>4</v>
      </c>
      <c r="N10" s="23">
        <v>5</v>
      </c>
      <c r="O10" s="23">
        <f>20*0.3*0.3</f>
        <v>1.8</v>
      </c>
      <c r="P10" s="23">
        <f>5+0.3</f>
        <v>5.3</v>
      </c>
      <c r="Q10" s="29">
        <f t="shared" si="2"/>
        <v>92.85</v>
      </c>
    </row>
    <row r="11" spans="1:17">
      <c r="A11" s="25" t="s">
        <v>43</v>
      </c>
      <c r="B11" s="26" t="s">
        <v>44</v>
      </c>
      <c r="C11" s="27">
        <v>86.5</v>
      </c>
      <c r="D11" s="31">
        <v>89.5</v>
      </c>
      <c r="E11" s="23">
        <v>2.5</v>
      </c>
      <c r="F11" s="23">
        <v>2</v>
      </c>
      <c r="G11" s="23"/>
      <c r="H11" s="29">
        <f t="shared" ref="H11:H37" si="4">C11*0.2</f>
        <v>17.3</v>
      </c>
      <c r="I11" s="29">
        <f t="shared" si="3"/>
        <v>22.375</v>
      </c>
      <c r="J11" s="23">
        <v>8</v>
      </c>
      <c r="K11" s="23">
        <v>12</v>
      </c>
      <c r="L11" s="23">
        <f>1*0.3</f>
        <v>0.3</v>
      </c>
      <c r="M11" s="23"/>
      <c r="N11" s="23"/>
      <c r="O11" s="23"/>
      <c r="P11" s="23"/>
      <c r="Q11" s="29">
        <f t="shared" si="2"/>
        <v>64.475</v>
      </c>
    </row>
    <row r="12" spans="1:17">
      <c r="A12" s="25" t="s">
        <v>45</v>
      </c>
      <c r="B12" s="26" t="s">
        <v>46</v>
      </c>
      <c r="C12" s="27">
        <v>78</v>
      </c>
      <c r="D12" s="28">
        <v>84.5</v>
      </c>
      <c r="E12" s="23">
        <v>2.7</v>
      </c>
      <c r="F12" s="23">
        <v>2</v>
      </c>
      <c r="G12" s="23">
        <v>2</v>
      </c>
      <c r="H12" s="29">
        <f t="shared" si="4"/>
        <v>15.6</v>
      </c>
      <c r="I12" s="29">
        <f t="shared" si="3"/>
        <v>21.125</v>
      </c>
      <c r="J12" s="23">
        <v>8</v>
      </c>
      <c r="K12" s="23">
        <v>12</v>
      </c>
      <c r="L12" s="23">
        <f>4*0.3*0.5</f>
        <v>0.6</v>
      </c>
      <c r="M12" s="23"/>
      <c r="N12" s="23"/>
      <c r="O12" s="23"/>
      <c r="P12" s="23"/>
      <c r="Q12" s="29">
        <f t="shared" si="2"/>
        <v>64.025</v>
      </c>
    </row>
    <row r="13" spans="1:17">
      <c r="A13" s="25" t="s">
        <v>47</v>
      </c>
      <c r="B13" s="26" t="s">
        <v>48</v>
      </c>
      <c r="C13" s="27">
        <v>85</v>
      </c>
      <c r="D13" s="28">
        <v>82.5</v>
      </c>
      <c r="E13" s="23">
        <v>2.5</v>
      </c>
      <c r="F13" s="23">
        <v>2</v>
      </c>
      <c r="G13" s="23">
        <v>1</v>
      </c>
      <c r="H13" s="29">
        <f t="shared" si="4"/>
        <v>17</v>
      </c>
      <c r="I13" s="29">
        <f t="shared" si="3"/>
        <v>20.625</v>
      </c>
      <c r="J13" s="23">
        <v>8</v>
      </c>
      <c r="K13" s="23">
        <v>12</v>
      </c>
      <c r="L13" s="23"/>
      <c r="M13" s="23"/>
      <c r="N13" s="23"/>
      <c r="O13" s="23"/>
      <c r="P13" s="23"/>
      <c r="Q13" s="29">
        <f t="shared" si="2"/>
        <v>63.125</v>
      </c>
    </row>
    <row r="14" spans="1:17">
      <c r="A14" s="25" t="s">
        <v>49</v>
      </c>
      <c r="B14" s="26" t="s">
        <v>50</v>
      </c>
      <c r="C14" s="27">
        <v>83</v>
      </c>
      <c r="D14" s="28">
        <v>84.3</v>
      </c>
      <c r="E14" s="23">
        <v>2.7</v>
      </c>
      <c r="F14" s="23">
        <v>2</v>
      </c>
      <c r="G14" s="23">
        <f>1+5</f>
        <v>6</v>
      </c>
      <c r="H14" s="29">
        <f t="shared" si="4"/>
        <v>16.6</v>
      </c>
      <c r="I14" s="29">
        <f t="shared" si="3"/>
        <v>21.075</v>
      </c>
      <c r="J14" s="23">
        <v>8</v>
      </c>
      <c r="K14" s="23">
        <v>12</v>
      </c>
      <c r="L14" s="23"/>
      <c r="M14" s="23"/>
      <c r="N14" s="23"/>
      <c r="O14" s="23"/>
      <c r="P14" s="23">
        <f>5+0.3</f>
        <v>5.3</v>
      </c>
      <c r="Q14" s="29">
        <f t="shared" si="2"/>
        <v>73.675</v>
      </c>
    </row>
    <row r="15" spans="1:17">
      <c r="A15" s="25" t="s">
        <v>51</v>
      </c>
      <c r="B15" s="26" t="s">
        <v>52</v>
      </c>
      <c r="C15" s="27">
        <v>79</v>
      </c>
      <c r="D15" s="28">
        <v>88</v>
      </c>
      <c r="E15" s="23">
        <v>2.5</v>
      </c>
      <c r="F15" s="23">
        <v>2</v>
      </c>
      <c r="G15" s="23"/>
      <c r="H15" s="29">
        <f t="shared" si="4"/>
        <v>15.8</v>
      </c>
      <c r="I15" s="29">
        <f t="shared" si="3"/>
        <v>22</v>
      </c>
      <c r="J15" s="23">
        <v>8</v>
      </c>
      <c r="K15" s="23">
        <v>12</v>
      </c>
      <c r="L15" s="23">
        <f>4*0.3+3*0.3*0.5</f>
        <v>1.65</v>
      </c>
      <c r="M15" s="23">
        <f>5*0.1+3+3</f>
        <v>6.5</v>
      </c>
      <c r="N15" s="23"/>
      <c r="O15" s="23">
        <f>20*0.3*0.3+3*0.3+3*0.3*0.3</f>
        <v>2.97</v>
      </c>
      <c r="P15" s="23">
        <v>5</v>
      </c>
      <c r="Q15" s="29">
        <f t="shared" si="2"/>
        <v>78.42</v>
      </c>
    </row>
    <row r="16" spans="1:17">
      <c r="A16" s="25" t="s">
        <v>53</v>
      </c>
      <c r="B16" s="26" t="s">
        <v>54</v>
      </c>
      <c r="C16" s="27">
        <v>86</v>
      </c>
      <c r="D16" s="28">
        <v>82.5</v>
      </c>
      <c r="E16" s="23">
        <v>2.5</v>
      </c>
      <c r="F16" s="23">
        <v>2</v>
      </c>
      <c r="G16" s="23">
        <v>1</v>
      </c>
      <c r="H16" s="29">
        <f t="shared" si="4"/>
        <v>17.2</v>
      </c>
      <c r="I16" s="29">
        <f t="shared" si="3"/>
        <v>20.625</v>
      </c>
      <c r="J16" s="23">
        <v>8</v>
      </c>
      <c r="K16" s="23">
        <v>12</v>
      </c>
      <c r="L16" s="23">
        <f>4*0.3*0.5+2*0.5</f>
        <v>1.6</v>
      </c>
      <c r="M16" s="23"/>
      <c r="N16" s="23"/>
      <c r="O16" s="23"/>
      <c r="P16" s="23"/>
      <c r="Q16" s="29">
        <f t="shared" si="2"/>
        <v>64.925</v>
      </c>
    </row>
    <row r="17" spans="1:17">
      <c r="A17" s="25" t="s">
        <v>55</v>
      </c>
      <c r="B17" s="32" t="s">
        <v>56</v>
      </c>
      <c r="C17" s="27">
        <v>82</v>
      </c>
      <c r="D17" s="28">
        <v>88.7</v>
      </c>
      <c r="E17" s="23">
        <v>2.5</v>
      </c>
      <c r="F17" s="23">
        <v>2</v>
      </c>
      <c r="G17" s="23"/>
      <c r="H17" s="29">
        <f t="shared" si="4"/>
        <v>16.4</v>
      </c>
      <c r="I17" s="29">
        <f t="shared" si="3"/>
        <v>22.175</v>
      </c>
      <c r="J17" s="23">
        <v>8</v>
      </c>
      <c r="K17" s="23">
        <v>12</v>
      </c>
      <c r="L17" s="23">
        <f>(2*0.3+10*0.3)*0.5</f>
        <v>1.8</v>
      </c>
      <c r="M17" s="23">
        <f>5*0.1+2+5*0.1</f>
        <v>3</v>
      </c>
      <c r="N17" s="23"/>
      <c r="O17" s="23">
        <f>20*0.3*0.3+3*0.3</f>
        <v>2.7</v>
      </c>
      <c r="P17" s="23"/>
      <c r="Q17" s="29">
        <f t="shared" si="2"/>
        <v>70.575</v>
      </c>
    </row>
    <row r="18" spans="1:17">
      <c r="A18" s="25" t="s">
        <v>57</v>
      </c>
      <c r="B18" s="26" t="s">
        <v>58</v>
      </c>
      <c r="C18" s="27">
        <v>84.25</v>
      </c>
      <c r="D18" s="28">
        <v>84.5</v>
      </c>
      <c r="E18" s="23">
        <v>2.5</v>
      </c>
      <c r="F18" s="23">
        <v>2</v>
      </c>
      <c r="G18" s="23"/>
      <c r="H18" s="29">
        <f t="shared" si="4"/>
        <v>16.85</v>
      </c>
      <c r="I18" s="29">
        <f t="shared" si="3"/>
        <v>21.125</v>
      </c>
      <c r="J18" s="23">
        <v>8</v>
      </c>
      <c r="K18" s="23">
        <v>12</v>
      </c>
      <c r="L18" s="23">
        <f>2*0.5</f>
        <v>1</v>
      </c>
      <c r="M18" s="23">
        <f>2+5*0.3</f>
        <v>3.5</v>
      </c>
      <c r="N18" s="23"/>
      <c r="O18" s="23"/>
      <c r="P18" s="23"/>
      <c r="Q18" s="29">
        <f t="shared" si="2"/>
        <v>66.975</v>
      </c>
    </row>
    <row r="19" spans="1:17">
      <c r="A19" s="25" t="s">
        <v>59</v>
      </c>
      <c r="B19" s="26" t="s">
        <v>60</v>
      </c>
      <c r="C19" s="27">
        <v>81</v>
      </c>
      <c r="D19" s="30">
        <v>86</v>
      </c>
      <c r="E19" s="23">
        <v>2.5</v>
      </c>
      <c r="F19" s="23">
        <v>2</v>
      </c>
      <c r="G19" s="23">
        <v>1</v>
      </c>
      <c r="H19" s="29">
        <f t="shared" si="4"/>
        <v>16.2</v>
      </c>
      <c r="I19" s="29">
        <f t="shared" si="3"/>
        <v>21.5</v>
      </c>
      <c r="J19" s="23">
        <v>8</v>
      </c>
      <c r="K19" s="23">
        <v>12</v>
      </c>
      <c r="L19" s="23">
        <f>1*0.5+2*0.5</f>
        <v>1.5</v>
      </c>
      <c r="M19" s="23">
        <v>15</v>
      </c>
      <c r="N19" s="23"/>
      <c r="O19" s="23">
        <f t="shared" ref="O19:O23" si="5">3*0.3*0.3</f>
        <v>0.27</v>
      </c>
      <c r="P19" s="23"/>
      <c r="Q19" s="29">
        <f t="shared" si="2"/>
        <v>79.97</v>
      </c>
    </row>
    <row r="20" spans="1:17">
      <c r="A20" s="25" t="s">
        <v>61</v>
      </c>
      <c r="B20" s="26" t="s">
        <v>62</v>
      </c>
      <c r="C20" s="27">
        <v>79</v>
      </c>
      <c r="D20" s="28">
        <v>88.75</v>
      </c>
      <c r="E20" s="23">
        <v>2.5</v>
      </c>
      <c r="F20" s="23">
        <v>2</v>
      </c>
      <c r="G20" s="23">
        <v>3</v>
      </c>
      <c r="H20" s="29">
        <f t="shared" si="4"/>
        <v>15.8</v>
      </c>
      <c r="I20" s="29">
        <f t="shared" si="3"/>
        <v>22.1875</v>
      </c>
      <c r="J20" s="23">
        <v>8</v>
      </c>
      <c r="K20" s="23">
        <v>12</v>
      </c>
      <c r="L20" s="23">
        <f>4+4*0.3+2+1</f>
        <v>8.2</v>
      </c>
      <c r="M20" s="23"/>
      <c r="N20" s="23"/>
      <c r="P20" s="23">
        <f>0.5+0.3</f>
        <v>0.8</v>
      </c>
      <c r="Q20" s="29">
        <f t="shared" si="2"/>
        <v>74.4875</v>
      </c>
    </row>
    <row r="21" spans="1:17">
      <c r="A21" s="25" t="s">
        <v>63</v>
      </c>
      <c r="B21" s="26" t="s">
        <v>64</v>
      </c>
      <c r="C21" s="27">
        <v>80.33</v>
      </c>
      <c r="D21" s="28">
        <v>75.2</v>
      </c>
      <c r="E21" s="23">
        <v>2.5</v>
      </c>
      <c r="F21" s="23">
        <v>2</v>
      </c>
      <c r="G21" s="23"/>
      <c r="H21" s="29">
        <f t="shared" si="4"/>
        <v>16.066</v>
      </c>
      <c r="I21" s="29">
        <f t="shared" si="3"/>
        <v>18.8</v>
      </c>
      <c r="J21" s="23">
        <v>8</v>
      </c>
      <c r="K21" s="23">
        <v>12</v>
      </c>
      <c r="L21" s="23">
        <f>2*0.3+2*0.5</f>
        <v>1.6</v>
      </c>
      <c r="M21" s="23"/>
      <c r="N21" s="23"/>
      <c r="O21" s="23">
        <f>3*0.3*0.3</f>
        <v>0.27</v>
      </c>
      <c r="P21" s="23"/>
      <c r="Q21" s="29">
        <f t="shared" si="2"/>
        <v>61.236</v>
      </c>
    </row>
    <row r="22" spans="1:17">
      <c r="A22" s="25" t="s">
        <v>65</v>
      </c>
      <c r="B22" s="26" t="s">
        <v>66</v>
      </c>
      <c r="C22" s="27">
        <v>81</v>
      </c>
      <c r="D22" s="30">
        <v>91</v>
      </c>
      <c r="E22" s="23">
        <v>2.5</v>
      </c>
      <c r="F22" s="23">
        <v>2</v>
      </c>
      <c r="G22" s="23">
        <v>1</v>
      </c>
      <c r="H22" s="29">
        <f t="shared" si="4"/>
        <v>16.2</v>
      </c>
      <c r="I22" s="29">
        <f t="shared" si="3"/>
        <v>22.75</v>
      </c>
      <c r="J22" s="23">
        <v>8</v>
      </c>
      <c r="K22" s="23">
        <v>12</v>
      </c>
      <c r="L22" s="23">
        <f>10*0.3*0.5+1+3*0.3*0.5</f>
        <v>2.95</v>
      </c>
      <c r="M22" s="23">
        <f>0.5</f>
        <v>0.5</v>
      </c>
      <c r="N22" s="23"/>
      <c r="O22" s="23"/>
      <c r="P22" s="23"/>
      <c r="Q22" s="29">
        <f t="shared" si="2"/>
        <v>67.9</v>
      </c>
    </row>
    <row r="23" spans="1:17">
      <c r="A23" s="25" t="s">
        <v>67</v>
      </c>
      <c r="B23" s="32" t="s">
        <v>68</v>
      </c>
      <c r="C23" s="27">
        <v>80.33</v>
      </c>
      <c r="D23" s="28">
        <v>74.4</v>
      </c>
      <c r="E23" s="23">
        <v>2.5</v>
      </c>
      <c r="F23" s="23">
        <v>2</v>
      </c>
      <c r="G23" s="23">
        <v>1</v>
      </c>
      <c r="H23" s="29">
        <f t="shared" si="4"/>
        <v>16.066</v>
      </c>
      <c r="I23" s="29">
        <f t="shared" si="3"/>
        <v>18.6</v>
      </c>
      <c r="J23" s="23">
        <v>8</v>
      </c>
      <c r="K23" s="23">
        <v>12</v>
      </c>
      <c r="L23" s="23">
        <f>2*0.3+2+2*0.3*0.5</f>
        <v>2.9</v>
      </c>
      <c r="M23" s="23"/>
      <c r="N23" s="23"/>
      <c r="O23" s="23">
        <f>3*0.3*0.3</f>
        <v>0.27</v>
      </c>
      <c r="P23" s="23"/>
      <c r="Q23" s="29">
        <f t="shared" si="2"/>
        <v>63.336</v>
      </c>
    </row>
    <row r="24" spans="1:17">
      <c r="A24" s="25" t="s">
        <v>69</v>
      </c>
      <c r="B24" s="26" t="s">
        <v>70</v>
      </c>
      <c r="C24" s="27">
        <v>82</v>
      </c>
      <c r="D24" s="28">
        <v>87</v>
      </c>
      <c r="E24" s="23">
        <v>2.5</v>
      </c>
      <c r="F24" s="23">
        <v>2</v>
      </c>
      <c r="G24" s="23">
        <f>1+1</f>
        <v>2</v>
      </c>
      <c r="H24" s="29">
        <f t="shared" si="4"/>
        <v>16.4</v>
      </c>
      <c r="I24" s="29">
        <f t="shared" si="3"/>
        <v>21.75</v>
      </c>
      <c r="J24" s="23">
        <v>8</v>
      </c>
      <c r="K24" s="23">
        <v>12</v>
      </c>
      <c r="L24" s="23"/>
      <c r="M24" s="23"/>
      <c r="N24" s="23"/>
      <c r="O24" s="23"/>
      <c r="P24" s="23">
        <v>5</v>
      </c>
      <c r="Q24" s="29">
        <f t="shared" si="2"/>
        <v>69.65</v>
      </c>
    </row>
    <row r="25" spans="1:17">
      <c r="A25" s="25" t="s">
        <v>71</v>
      </c>
      <c r="B25" s="26" t="s">
        <v>72</v>
      </c>
      <c r="C25" s="27">
        <v>81</v>
      </c>
      <c r="D25" s="28">
        <v>81</v>
      </c>
      <c r="E25" s="23">
        <v>2.5</v>
      </c>
      <c r="F25" s="23">
        <v>2</v>
      </c>
      <c r="G25" s="23">
        <v>1</v>
      </c>
      <c r="H25" s="29">
        <f t="shared" si="4"/>
        <v>16.2</v>
      </c>
      <c r="I25" s="29">
        <f t="shared" si="3"/>
        <v>20.25</v>
      </c>
      <c r="J25" s="23">
        <v>8</v>
      </c>
      <c r="K25" s="23">
        <v>12</v>
      </c>
      <c r="L25" s="23">
        <f>2*0.5</f>
        <v>1</v>
      </c>
      <c r="M25" s="23"/>
      <c r="N25" s="23"/>
      <c r="O25" s="23"/>
      <c r="P25" s="23"/>
      <c r="Q25" s="29">
        <f t="shared" si="2"/>
        <v>62.95</v>
      </c>
    </row>
    <row r="26" spans="1:17">
      <c r="A26" s="25" t="s">
        <v>73</v>
      </c>
      <c r="B26" s="32" t="s">
        <v>74</v>
      </c>
      <c r="C26" s="27">
        <v>77</v>
      </c>
      <c r="D26" s="28">
        <v>82.25</v>
      </c>
      <c r="E26" s="23">
        <v>2.5</v>
      </c>
      <c r="F26" s="23">
        <v>2</v>
      </c>
      <c r="G26" s="29">
        <v>1</v>
      </c>
      <c r="H26" s="29">
        <f t="shared" si="4"/>
        <v>15.4</v>
      </c>
      <c r="I26" s="29">
        <f t="shared" si="3"/>
        <v>20.5625</v>
      </c>
      <c r="J26" s="23">
        <v>8</v>
      </c>
      <c r="K26" s="23">
        <v>12</v>
      </c>
      <c r="L26" s="29">
        <f>1*0.5</f>
        <v>0.5</v>
      </c>
      <c r="M26" s="29"/>
      <c r="N26" s="29"/>
      <c r="O26" s="23">
        <f>20*0.3*0.3+3*0.3</f>
        <v>2.7</v>
      </c>
      <c r="P26" s="29"/>
      <c r="Q26" s="29">
        <f t="shared" si="2"/>
        <v>64.6625</v>
      </c>
    </row>
    <row r="27" spans="1:17">
      <c r="A27" s="25" t="s">
        <v>75</v>
      </c>
      <c r="B27" s="26" t="s">
        <v>76</v>
      </c>
      <c r="C27" s="27">
        <v>82</v>
      </c>
      <c r="D27" s="30">
        <v>83.3</v>
      </c>
      <c r="E27" s="23">
        <v>2.5</v>
      </c>
      <c r="F27" s="23">
        <v>2</v>
      </c>
      <c r="G27" s="29"/>
      <c r="H27" s="29">
        <f t="shared" si="4"/>
        <v>16.4</v>
      </c>
      <c r="I27" s="29">
        <f t="shared" si="3"/>
        <v>20.825</v>
      </c>
      <c r="J27" s="23">
        <v>8</v>
      </c>
      <c r="K27" s="23">
        <v>12</v>
      </c>
      <c r="L27" s="29">
        <f t="shared" ref="L27:L29" si="6">2*0.3*0.5</f>
        <v>0.3</v>
      </c>
      <c r="M27" s="29"/>
      <c r="N27" s="29"/>
      <c r="O27" s="29"/>
      <c r="P27" s="29"/>
      <c r="Q27" s="29">
        <f t="shared" si="2"/>
        <v>62.025</v>
      </c>
    </row>
    <row r="28" spans="1:17">
      <c r="A28" s="25" t="s">
        <v>77</v>
      </c>
      <c r="B28" s="26" t="s">
        <v>78</v>
      </c>
      <c r="C28" s="27">
        <v>86</v>
      </c>
      <c r="D28" s="31">
        <v>83.8</v>
      </c>
      <c r="E28" s="23">
        <v>2.5</v>
      </c>
      <c r="F28" s="23">
        <v>2</v>
      </c>
      <c r="G28" s="29"/>
      <c r="H28" s="29">
        <f t="shared" si="4"/>
        <v>17.2</v>
      </c>
      <c r="I28" s="29">
        <f t="shared" si="3"/>
        <v>20.95</v>
      </c>
      <c r="J28" s="23">
        <v>8</v>
      </c>
      <c r="K28" s="23">
        <v>12</v>
      </c>
      <c r="L28" s="29">
        <f t="shared" si="6"/>
        <v>0.3</v>
      </c>
      <c r="M28" s="29"/>
      <c r="N28" s="29"/>
      <c r="O28" s="29"/>
      <c r="P28" s="29"/>
      <c r="Q28" s="29">
        <f t="shared" si="2"/>
        <v>62.95</v>
      </c>
    </row>
    <row r="29" spans="1:17">
      <c r="A29" s="25" t="s">
        <v>79</v>
      </c>
      <c r="B29" s="26" t="s">
        <v>80</v>
      </c>
      <c r="C29" s="27">
        <v>77</v>
      </c>
      <c r="D29" s="28">
        <v>86.5</v>
      </c>
      <c r="E29" s="23">
        <v>2.5</v>
      </c>
      <c r="F29" s="23">
        <v>2</v>
      </c>
      <c r="G29" s="29"/>
      <c r="H29" s="29">
        <f t="shared" si="4"/>
        <v>15.4</v>
      </c>
      <c r="I29" s="29">
        <f t="shared" si="3"/>
        <v>21.625</v>
      </c>
      <c r="J29" s="23">
        <v>8</v>
      </c>
      <c r="K29" s="23">
        <v>12</v>
      </c>
      <c r="L29" s="29">
        <f>2*0.5</f>
        <v>1</v>
      </c>
      <c r="M29" s="29"/>
      <c r="N29" s="29"/>
      <c r="O29" s="29"/>
      <c r="P29" s="29"/>
      <c r="Q29" s="29">
        <f t="shared" si="2"/>
        <v>62.525</v>
      </c>
    </row>
    <row r="30" spans="1:17">
      <c r="A30" s="25" t="s">
        <v>81</v>
      </c>
      <c r="B30" s="26" t="s">
        <v>82</v>
      </c>
      <c r="C30" s="27">
        <v>84.13</v>
      </c>
      <c r="D30" s="31">
        <v>84</v>
      </c>
      <c r="E30" s="23">
        <v>2.5</v>
      </c>
      <c r="F30" s="23">
        <v>2</v>
      </c>
      <c r="G30" s="29"/>
      <c r="H30" s="29">
        <f t="shared" si="4"/>
        <v>16.826</v>
      </c>
      <c r="I30" s="29">
        <f t="shared" si="3"/>
        <v>21</v>
      </c>
      <c r="J30" s="23">
        <v>8</v>
      </c>
      <c r="K30" s="23">
        <v>12</v>
      </c>
      <c r="L30" s="29"/>
      <c r="M30" s="29"/>
      <c r="N30" s="29"/>
      <c r="O30" s="29"/>
      <c r="P30" s="29"/>
      <c r="Q30" s="29">
        <f t="shared" si="2"/>
        <v>62.326</v>
      </c>
    </row>
    <row r="31" spans="1:17">
      <c r="A31" s="25" t="s">
        <v>83</v>
      </c>
      <c r="B31" s="26" t="s">
        <v>84</v>
      </c>
      <c r="C31" s="27">
        <v>84.75</v>
      </c>
      <c r="D31" s="31">
        <v>84.6</v>
      </c>
      <c r="E31" s="23">
        <v>2.5</v>
      </c>
      <c r="F31" s="23">
        <v>2</v>
      </c>
      <c r="G31" s="29"/>
      <c r="H31" s="29">
        <f t="shared" si="4"/>
        <v>16.95</v>
      </c>
      <c r="I31" s="29">
        <f t="shared" si="3"/>
        <v>21.15</v>
      </c>
      <c r="J31" s="23">
        <v>8</v>
      </c>
      <c r="K31" s="23">
        <v>12</v>
      </c>
      <c r="L31" s="29">
        <f>4*0.3</f>
        <v>1.2</v>
      </c>
      <c r="M31" s="29"/>
      <c r="N31" s="29"/>
      <c r="O31" s="29"/>
      <c r="P31" s="29"/>
      <c r="Q31" s="29">
        <f t="shared" si="2"/>
        <v>63.8</v>
      </c>
    </row>
    <row r="32" spans="1:17">
      <c r="A32" s="25" t="s">
        <v>85</v>
      </c>
      <c r="B32" s="26" t="s">
        <v>86</v>
      </c>
      <c r="C32" s="27">
        <v>83.33</v>
      </c>
      <c r="D32" s="28">
        <v>79.3</v>
      </c>
      <c r="E32" s="23">
        <v>2.5</v>
      </c>
      <c r="F32" s="23">
        <v>2</v>
      </c>
      <c r="G32" s="29">
        <v>1</v>
      </c>
      <c r="H32" s="29">
        <f t="shared" si="4"/>
        <v>16.666</v>
      </c>
      <c r="I32" s="29">
        <f t="shared" si="3"/>
        <v>19.825</v>
      </c>
      <c r="J32" s="23">
        <v>8</v>
      </c>
      <c r="K32" s="23">
        <v>12</v>
      </c>
      <c r="L32" s="29"/>
      <c r="M32" s="29"/>
      <c r="N32" s="29">
        <v>5</v>
      </c>
      <c r="O32" s="29"/>
      <c r="P32" s="29"/>
      <c r="Q32" s="29">
        <f t="shared" si="2"/>
        <v>66.991</v>
      </c>
    </row>
    <row r="33" spans="1:17">
      <c r="A33" s="25" t="s">
        <v>87</v>
      </c>
      <c r="B33" s="26" t="s">
        <v>88</v>
      </c>
      <c r="C33" s="27">
        <v>85</v>
      </c>
      <c r="D33" s="30">
        <v>79</v>
      </c>
      <c r="E33" s="23">
        <v>2.5</v>
      </c>
      <c r="F33" s="23">
        <v>2</v>
      </c>
      <c r="G33" s="29"/>
      <c r="H33" s="29">
        <f t="shared" si="4"/>
        <v>17</v>
      </c>
      <c r="I33" s="29">
        <f t="shared" si="3"/>
        <v>19.75</v>
      </c>
      <c r="J33" s="23">
        <v>8</v>
      </c>
      <c r="K33" s="23">
        <v>12</v>
      </c>
      <c r="L33" s="29">
        <f>1*0.5+2*0.5</f>
        <v>1.5</v>
      </c>
      <c r="M33" s="29"/>
      <c r="N33" s="29"/>
      <c r="O33" s="29"/>
      <c r="P33" s="29"/>
      <c r="Q33" s="29">
        <f t="shared" si="2"/>
        <v>62.75</v>
      </c>
    </row>
    <row r="34" spans="1:17">
      <c r="A34" s="25" t="s">
        <v>89</v>
      </c>
      <c r="B34" s="26" t="s">
        <v>90</v>
      </c>
      <c r="C34" s="27">
        <v>81</v>
      </c>
      <c r="D34" s="30">
        <v>87</v>
      </c>
      <c r="E34" s="23">
        <v>2.5</v>
      </c>
      <c r="F34" s="23">
        <v>2</v>
      </c>
      <c r="G34" s="29"/>
      <c r="H34" s="29">
        <f t="shared" si="4"/>
        <v>16.2</v>
      </c>
      <c r="I34" s="29">
        <f t="shared" si="3"/>
        <v>21.75</v>
      </c>
      <c r="J34" s="23">
        <v>8</v>
      </c>
      <c r="K34" s="23">
        <v>12</v>
      </c>
      <c r="L34" s="29">
        <f>4*0.3+3*0.3*0.5</f>
        <v>1.65</v>
      </c>
      <c r="M34" s="29"/>
      <c r="N34" s="29"/>
      <c r="O34" s="29">
        <f>20*0.3*0.3</f>
        <v>1.8</v>
      </c>
      <c r="P34" s="29"/>
      <c r="Q34" s="29">
        <f t="shared" si="2"/>
        <v>65.9</v>
      </c>
    </row>
    <row r="35" spans="1:17">
      <c r="A35" s="25" t="s">
        <v>91</v>
      </c>
      <c r="B35" s="26" t="s">
        <v>92</v>
      </c>
      <c r="C35" s="27">
        <v>85</v>
      </c>
      <c r="D35" s="31">
        <v>83</v>
      </c>
      <c r="E35" s="23">
        <v>2.5</v>
      </c>
      <c r="F35" s="23">
        <v>2</v>
      </c>
      <c r="G35" s="29"/>
      <c r="H35" s="29">
        <f t="shared" si="4"/>
        <v>17</v>
      </c>
      <c r="I35" s="29">
        <f t="shared" si="3"/>
        <v>20.75</v>
      </c>
      <c r="J35" s="23">
        <v>8</v>
      </c>
      <c r="K35" s="23">
        <v>12</v>
      </c>
      <c r="L35" s="29">
        <v>1</v>
      </c>
      <c r="M35" s="29"/>
      <c r="N35" s="29"/>
      <c r="O35" s="29"/>
      <c r="P35" s="29"/>
      <c r="Q35" s="29">
        <f t="shared" si="2"/>
        <v>63.25</v>
      </c>
    </row>
    <row r="36" spans="1:17">
      <c r="A36" s="25" t="s">
        <v>93</v>
      </c>
      <c r="B36" s="26" t="s">
        <v>94</v>
      </c>
      <c r="C36" s="27">
        <v>83</v>
      </c>
      <c r="D36" s="30">
        <v>86.8</v>
      </c>
      <c r="E36" s="23">
        <v>2.5</v>
      </c>
      <c r="F36" s="23">
        <v>2</v>
      </c>
      <c r="G36" s="29"/>
      <c r="H36" s="29">
        <f t="shared" si="4"/>
        <v>16.6</v>
      </c>
      <c r="I36" s="29">
        <f t="shared" si="3"/>
        <v>21.7</v>
      </c>
      <c r="J36" s="23">
        <v>8</v>
      </c>
      <c r="K36" s="23">
        <v>12</v>
      </c>
      <c r="L36" s="29">
        <f>2*0.3+1*0.5+2*0.5</f>
        <v>2.1</v>
      </c>
      <c r="M36" s="29"/>
      <c r="N36" s="29"/>
      <c r="O36" s="29"/>
      <c r="P36" s="29"/>
      <c r="Q36" s="29">
        <f t="shared" si="2"/>
        <v>64.9</v>
      </c>
    </row>
    <row r="37" spans="1:17">
      <c r="A37" s="25" t="s">
        <v>95</v>
      </c>
      <c r="B37" s="26" t="s">
        <v>96</v>
      </c>
      <c r="C37" s="27">
        <v>81.8</v>
      </c>
      <c r="D37" s="28">
        <v>80</v>
      </c>
      <c r="E37" s="23">
        <v>2.5</v>
      </c>
      <c r="F37" s="23">
        <v>2</v>
      </c>
      <c r="G37" s="29">
        <v>1</v>
      </c>
      <c r="H37" s="29">
        <f t="shared" si="4"/>
        <v>16.36</v>
      </c>
      <c r="I37" s="29">
        <f t="shared" si="3"/>
        <v>20</v>
      </c>
      <c r="J37" s="23">
        <v>8</v>
      </c>
      <c r="K37" s="23">
        <v>12</v>
      </c>
      <c r="L37" s="29">
        <v>1</v>
      </c>
      <c r="M37" s="29"/>
      <c r="N37" s="29"/>
      <c r="O37" s="29"/>
      <c r="P37" s="29"/>
      <c r="Q37" s="29">
        <f t="shared" si="2"/>
        <v>62.86</v>
      </c>
    </row>
    <row r="38" spans="1:17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</row>
    <row r="39" spans="1:17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</row>
    <row r="40" spans="1:17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</row>
    <row r="41" spans="1:17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</row>
  </sheetData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2:I35"/>
  <sheetViews>
    <sheetView topLeftCell="A19" workbookViewId="0">
      <selection activeCell="A15" sqref="$A15:$XFD15"/>
    </sheetView>
  </sheetViews>
  <sheetFormatPr defaultColWidth="9" defaultRowHeight="14.4"/>
  <cols>
    <col min="1" max="1" width="4.55555555555556" style="14" customWidth="1"/>
    <col min="2" max="2" width="11.7777777777778" style="14"/>
    <col min="3" max="3" width="9" style="14"/>
    <col min="4" max="4" width="12" style="14" customWidth="1"/>
    <col min="5" max="5" width="33.4444444444444" style="14" customWidth="1"/>
    <col min="6" max="6" width="20.1111111111111" style="14" customWidth="1"/>
    <col min="7" max="7" width="11.3333333333333" style="14" customWidth="1"/>
    <col min="8" max="9" width="20.4444444444444" style="14" customWidth="1"/>
    <col min="10" max="16384" width="9" style="14"/>
  </cols>
  <sheetData>
    <row r="2" spans="3:9">
      <c r="C2" s="15"/>
      <c r="D2" s="15"/>
      <c r="E2" s="15"/>
      <c r="F2" s="15"/>
      <c r="G2" s="15"/>
      <c r="H2" s="15"/>
      <c r="I2" s="15"/>
    </row>
    <row r="3" ht="21.6" spans="1:9">
      <c r="A3" s="16" t="s">
        <v>97</v>
      </c>
      <c r="B3" s="17" t="s">
        <v>16</v>
      </c>
      <c r="C3" s="18" t="s">
        <v>17</v>
      </c>
      <c r="D3" s="18" t="s">
        <v>98</v>
      </c>
      <c r="E3" s="18" t="s">
        <v>27</v>
      </c>
      <c r="F3" s="18" t="s">
        <v>28</v>
      </c>
      <c r="G3" s="18" t="s">
        <v>29</v>
      </c>
      <c r="H3" s="18" t="s">
        <v>30</v>
      </c>
      <c r="I3" s="18" t="s">
        <v>31</v>
      </c>
    </row>
    <row r="4" ht="36" customHeight="1" spans="1:9">
      <c r="A4" s="16">
        <v>1</v>
      </c>
      <c r="B4" s="19" t="s">
        <v>33</v>
      </c>
      <c r="C4" s="20" t="s">
        <v>34</v>
      </c>
      <c r="D4" s="16" t="s">
        <v>99</v>
      </c>
      <c r="E4" s="16" t="s">
        <v>100</v>
      </c>
      <c r="F4" s="16"/>
      <c r="G4" s="16"/>
      <c r="H4" s="16"/>
      <c r="I4" s="16" t="s">
        <v>101</v>
      </c>
    </row>
    <row r="5" spans="1:9">
      <c r="A5" s="16">
        <v>2</v>
      </c>
      <c r="B5" s="19" t="s">
        <v>35</v>
      </c>
      <c r="C5" s="20" t="s">
        <v>36</v>
      </c>
      <c r="D5" s="16" t="s">
        <v>102</v>
      </c>
      <c r="E5" s="16" t="s">
        <v>103</v>
      </c>
      <c r="F5" s="16"/>
      <c r="G5" s="16"/>
      <c r="H5" s="16"/>
      <c r="I5" s="16" t="s">
        <v>104</v>
      </c>
    </row>
    <row r="6" spans="1:9">
      <c r="A6" s="16">
        <v>3</v>
      </c>
      <c r="B6" s="19" t="s">
        <v>37</v>
      </c>
      <c r="C6" s="20" t="s">
        <v>38</v>
      </c>
      <c r="D6" s="16" t="s">
        <v>105</v>
      </c>
      <c r="E6" s="16" t="s">
        <v>103</v>
      </c>
      <c r="F6" s="16"/>
      <c r="G6" s="16"/>
      <c r="H6" s="16"/>
      <c r="I6" s="16" t="s">
        <v>101</v>
      </c>
    </row>
    <row r="7" spans="1:9">
      <c r="A7" s="16">
        <v>4</v>
      </c>
      <c r="B7" s="19" t="s">
        <v>39</v>
      </c>
      <c r="C7" s="20" t="s">
        <v>40</v>
      </c>
      <c r="D7" s="16"/>
      <c r="E7" s="16"/>
      <c r="F7" s="16"/>
      <c r="G7" s="16"/>
      <c r="H7" s="16"/>
      <c r="I7" s="16"/>
    </row>
    <row r="8" ht="30" customHeight="1" spans="1:9">
      <c r="A8" s="16">
        <v>5</v>
      </c>
      <c r="B8" s="21">
        <v>2014042021</v>
      </c>
      <c r="C8" s="20" t="s">
        <v>42</v>
      </c>
      <c r="D8" s="16" t="s">
        <v>106</v>
      </c>
      <c r="E8" s="16" t="s">
        <v>107</v>
      </c>
      <c r="F8" s="16" t="s">
        <v>108</v>
      </c>
      <c r="G8" s="16" t="s">
        <v>109</v>
      </c>
      <c r="H8" s="16" t="s">
        <v>110</v>
      </c>
      <c r="I8" s="16" t="s">
        <v>111</v>
      </c>
    </row>
    <row r="9" spans="1:9">
      <c r="A9" s="16">
        <v>6</v>
      </c>
      <c r="B9" s="21">
        <v>2014042022</v>
      </c>
      <c r="C9" s="20" t="s">
        <v>44</v>
      </c>
      <c r="D9" s="16"/>
      <c r="E9" s="16" t="s">
        <v>112</v>
      </c>
      <c r="F9" s="16"/>
      <c r="G9" s="16"/>
      <c r="H9" s="16"/>
      <c r="I9" s="16"/>
    </row>
    <row r="10" spans="1:9">
      <c r="A10" s="16">
        <v>7</v>
      </c>
      <c r="B10" s="21">
        <v>2014042023</v>
      </c>
      <c r="C10" s="20" t="s">
        <v>46</v>
      </c>
      <c r="D10" s="16" t="s">
        <v>113</v>
      </c>
      <c r="E10" s="16" t="s">
        <v>114</v>
      </c>
      <c r="F10" s="16"/>
      <c r="G10" s="16"/>
      <c r="H10" s="16"/>
      <c r="I10" s="16"/>
    </row>
    <row r="11" spans="1:9">
      <c r="A11" s="16">
        <v>8</v>
      </c>
      <c r="B11" s="19" t="s">
        <v>47</v>
      </c>
      <c r="C11" s="20" t="s">
        <v>48</v>
      </c>
      <c r="D11" s="16" t="s">
        <v>115</v>
      </c>
      <c r="E11" s="16"/>
      <c r="F11" s="16"/>
      <c r="G11" s="16"/>
      <c r="H11" s="16"/>
      <c r="I11" s="16"/>
    </row>
    <row r="12" ht="21.6" spans="1:9">
      <c r="A12" s="16">
        <v>9</v>
      </c>
      <c r="B12" s="19" t="s">
        <v>49</v>
      </c>
      <c r="C12" s="20" t="s">
        <v>50</v>
      </c>
      <c r="D12" s="16" t="s">
        <v>116</v>
      </c>
      <c r="E12" s="16"/>
      <c r="F12" s="16"/>
      <c r="G12" s="16"/>
      <c r="H12" s="16"/>
      <c r="I12" s="16" t="s">
        <v>117</v>
      </c>
    </row>
    <row r="13" ht="48" customHeight="1" spans="1:9">
      <c r="A13" s="16">
        <v>10</v>
      </c>
      <c r="B13" s="21">
        <v>2014042026</v>
      </c>
      <c r="C13" s="20" t="s">
        <v>52</v>
      </c>
      <c r="D13" s="16"/>
      <c r="E13" s="16" t="s">
        <v>118</v>
      </c>
      <c r="F13" s="16" t="s">
        <v>119</v>
      </c>
      <c r="G13" s="16"/>
      <c r="H13" s="16" t="s">
        <v>120</v>
      </c>
      <c r="I13" s="16" t="s">
        <v>104</v>
      </c>
    </row>
    <row r="14" ht="21.6" spans="1:9">
      <c r="A14" s="16">
        <v>11</v>
      </c>
      <c r="B14" s="21">
        <v>2014042027</v>
      </c>
      <c r="C14" s="20" t="s">
        <v>54</v>
      </c>
      <c r="D14" s="16" t="s">
        <v>115</v>
      </c>
      <c r="E14" s="16" t="s">
        <v>121</v>
      </c>
      <c r="F14" s="16"/>
      <c r="G14" s="16"/>
      <c r="H14" s="16"/>
      <c r="I14" s="16"/>
    </row>
    <row r="15" ht="36" customHeight="1" spans="1:9">
      <c r="A15" s="16">
        <v>12</v>
      </c>
      <c r="B15" s="21">
        <v>2014042028</v>
      </c>
      <c r="C15" s="22" t="s">
        <v>56</v>
      </c>
      <c r="D15" s="16"/>
      <c r="E15" s="16" t="s">
        <v>122</v>
      </c>
      <c r="F15" s="16" t="s">
        <v>123</v>
      </c>
      <c r="G15" s="16"/>
      <c r="H15" s="16" t="s">
        <v>124</v>
      </c>
      <c r="I15" s="16"/>
    </row>
    <row r="16" ht="21.6" spans="1:9">
      <c r="A16" s="16">
        <v>13</v>
      </c>
      <c r="B16" s="19" t="s">
        <v>57</v>
      </c>
      <c r="C16" s="20" t="s">
        <v>58</v>
      </c>
      <c r="D16" s="16"/>
      <c r="E16" s="16" t="s">
        <v>125</v>
      </c>
      <c r="F16" s="16" t="s">
        <v>126</v>
      </c>
      <c r="G16" s="16"/>
      <c r="H16" s="16"/>
      <c r="I16" s="16"/>
    </row>
    <row r="17" ht="21.6" spans="1:9">
      <c r="A17" s="16">
        <v>14</v>
      </c>
      <c r="B17" s="19" t="s">
        <v>59</v>
      </c>
      <c r="C17" s="20" t="s">
        <v>60</v>
      </c>
      <c r="D17" s="16" t="s">
        <v>115</v>
      </c>
      <c r="E17" s="16" t="s">
        <v>127</v>
      </c>
      <c r="F17" s="16" t="s">
        <v>128</v>
      </c>
      <c r="G17" s="16"/>
      <c r="H17" s="16" t="s">
        <v>129</v>
      </c>
      <c r="I17" s="16"/>
    </row>
    <row r="18" ht="54" customHeight="1" spans="1:9">
      <c r="A18" s="16">
        <v>15</v>
      </c>
      <c r="B18" s="19" t="s">
        <v>61</v>
      </c>
      <c r="C18" s="20" t="s">
        <v>62</v>
      </c>
      <c r="D18" s="16" t="s">
        <v>105</v>
      </c>
      <c r="E18" s="16" t="s">
        <v>130</v>
      </c>
      <c r="F18" s="16"/>
      <c r="G18" s="16"/>
      <c r="H18" s="16"/>
      <c r="I18" s="16" t="s">
        <v>131</v>
      </c>
    </row>
    <row r="19" ht="21.6" spans="1:9">
      <c r="A19" s="16">
        <v>16</v>
      </c>
      <c r="B19" s="19" t="s">
        <v>63</v>
      </c>
      <c r="C19" s="20" t="s">
        <v>64</v>
      </c>
      <c r="D19" s="16"/>
      <c r="E19" s="16" t="s">
        <v>132</v>
      </c>
      <c r="F19" s="16"/>
      <c r="G19" s="16"/>
      <c r="H19" s="16" t="s">
        <v>129</v>
      </c>
      <c r="I19" s="16"/>
    </row>
    <row r="20" ht="21.6" spans="1:9">
      <c r="A20" s="16">
        <v>17</v>
      </c>
      <c r="B20" s="19" t="s">
        <v>65</v>
      </c>
      <c r="C20" s="20" t="s">
        <v>66</v>
      </c>
      <c r="D20" s="16" t="s">
        <v>115</v>
      </c>
      <c r="E20" s="16" t="s">
        <v>133</v>
      </c>
      <c r="F20" s="16" t="s">
        <v>134</v>
      </c>
      <c r="G20" s="16"/>
      <c r="H20" s="16"/>
      <c r="I20" s="16"/>
    </row>
    <row r="21" ht="32.4" spans="1:9">
      <c r="A21" s="16">
        <v>18</v>
      </c>
      <c r="B21" s="21">
        <v>2014042034</v>
      </c>
      <c r="C21" s="22" t="s">
        <v>68</v>
      </c>
      <c r="D21" s="16" t="s">
        <v>115</v>
      </c>
      <c r="E21" s="16" t="s">
        <v>135</v>
      </c>
      <c r="F21" s="16"/>
      <c r="G21" s="16"/>
      <c r="H21" s="16" t="s">
        <v>129</v>
      </c>
      <c r="I21" s="16"/>
    </row>
    <row r="22" ht="27" customHeight="1" spans="1:9">
      <c r="A22" s="16">
        <v>19</v>
      </c>
      <c r="B22" s="19" t="s">
        <v>69</v>
      </c>
      <c r="C22" s="20" t="s">
        <v>70</v>
      </c>
      <c r="D22" s="16" t="s">
        <v>136</v>
      </c>
      <c r="E22" s="16"/>
      <c r="F22" s="16"/>
      <c r="G22" s="16"/>
      <c r="H22" s="16"/>
      <c r="I22" s="16" t="s">
        <v>104</v>
      </c>
    </row>
    <row r="23" spans="1:9">
      <c r="A23" s="16">
        <v>20</v>
      </c>
      <c r="B23" s="21">
        <v>2014042036</v>
      </c>
      <c r="C23" s="20" t="s">
        <v>72</v>
      </c>
      <c r="D23" s="16" t="s">
        <v>115</v>
      </c>
      <c r="E23" s="16" t="s">
        <v>137</v>
      </c>
      <c r="F23" s="16"/>
      <c r="G23" s="16"/>
      <c r="H23" s="16"/>
      <c r="I23" s="16"/>
    </row>
    <row r="24" ht="38" customHeight="1" spans="1:9">
      <c r="A24" s="16">
        <v>21</v>
      </c>
      <c r="B24" s="19" t="s">
        <v>73</v>
      </c>
      <c r="C24" s="22" t="s">
        <v>74</v>
      </c>
      <c r="D24" s="16" t="s">
        <v>106</v>
      </c>
      <c r="E24" s="16" t="s">
        <v>138</v>
      </c>
      <c r="F24" s="16"/>
      <c r="G24" s="16"/>
      <c r="H24" s="16" t="s">
        <v>139</v>
      </c>
      <c r="I24" s="16"/>
    </row>
    <row r="25" spans="1:9">
      <c r="A25" s="16">
        <v>22</v>
      </c>
      <c r="B25" s="19" t="s">
        <v>75</v>
      </c>
      <c r="C25" s="20" t="s">
        <v>76</v>
      </c>
      <c r="D25" s="16"/>
      <c r="E25" s="16" t="s">
        <v>140</v>
      </c>
      <c r="F25" s="16"/>
      <c r="G25" s="16"/>
      <c r="H25" s="16"/>
      <c r="I25" s="16"/>
    </row>
    <row r="26" spans="1:9">
      <c r="A26" s="16">
        <v>23</v>
      </c>
      <c r="B26" s="19" t="s">
        <v>77</v>
      </c>
      <c r="C26" s="20" t="s">
        <v>78</v>
      </c>
      <c r="D26" s="16"/>
      <c r="E26" s="16" t="s">
        <v>140</v>
      </c>
      <c r="F26" s="16"/>
      <c r="G26" s="16"/>
      <c r="H26" s="16"/>
      <c r="I26" s="16"/>
    </row>
    <row r="27" spans="1:9">
      <c r="A27" s="16">
        <v>24</v>
      </c>
      <c r="B27" s="19" t="s">
        <v>79</v>
      </c>
      <c r="C27" s="20" t="s">
        <v>80</v>
      </c>
      <c r="D27" s="16"/>
      <c r="E27" s="16" t="s">
        <v>141</v>
      </c>
      <c r="F27" s="16"/>
      <c r="G27" s="16"/>
      <c r="H27" s="16"/>
      <c r="I27" s="16"/>
    </row>
    <row r="28" spans="1:9">
      <c r="A28" s="16">
        <v>25</v>
      </c>
      <c r="B28" s="19" t="s">
        <v>81</v>
      </c>
      <c r="C28" s="20" t="s">
        <v>82</v>
      </c>
      <c r="D28" s="16"/>
      <c r="E28" s="16"/>
      <c r="F28" s="16"/>
      <c r="G28" s="16"/>
      <c r="H28" s="16"/>
      <c r="I28" s="16"/>
    </row>
    <row r="29" spans="1:9">
      <c r="A29" s="16">
        <v>26</v>
      </c>
      <c r="B29" s="19" t="s">
        <v>83</v>
      </c>
      <c r="C29" s="20" t="s">
        <v>84</v>
      </c>
      <c r="D29" s="16"/>
      <c r="E29" s="16" t="s">
        <v>142</v>
      </c>
      <c r="F29" s="16"/>
      <c r="G29" s="16"/>
      <c r="H29" s="16"/>
      <c r="I29" s="16"/>
    </row>
    <row r="30" spans="1:9">
      <c r="A30" s="16">
        <v>27</v>
      </c>
      <c r="B30" s="19" t="s">
        <v>85</v>
      </c>
      <c r="C30" s="20" t="s">
        <v>86</v>
      </c>
      <c r="D30" s="16" t="s">
        <v>106</v>
      </c>
      <c r="E30" s="16"/>
      <c r="F30" s="16"/>
      <c r="G30" s="16" t="s">
        <v>109</v>
      </c>
      <c r="H30" s="16"/>
      <c r="I30" s="16"/>
    </row>
    <row r="31" ht="21.6" spans="1:9">
      <c r="A31" s="16">
        <v>28</v>
      </c>
      <c r="B31" s="19" t="s">
        <v>87</v>
      </c>
      <c r="C31" s="20" t="s">
        <v>88</v>
      </c>
      <c r="D31" s="16"/>
      <c r="E31" s="16" t="s">
        <v>127</v>
      </c>
      <c r="F31" s="16"/>
      <c r="G31" s="16"/>
      <c r="H31" s="16"/>
      <c r="I31" s="16"/>
    </row>
    <row r="32" ht="21.6" spans="1:9">
      <c r="A32" s="16">
        <v>29</v>
      </c>
      <c r="B32" s="21" t="s">
        <v>89</v>
      </c>
      <c r="C32" s="20" t="s">
        <v>90</v>
      </c>
      <c r="D32" s="16"/>
      <c r="E32" s="16" t="s">
        <v>118</v>
      </c>
      <c r="F32" s="16"/>
      <c r="G32" s="16"/>
      <c r="H32" s="16" t="s">
        <v>110</v>
      </c>
      <c r="I32" s="16"/>
    </row>
    <row r="33" spans="1:9">
      <c r="A33" s="16">
        <v>30</v>
      </c>
      <c r="B33" s="21">
        <v>2014042046</v>
      </c>
      <c r="C33" s="20" t="s">
        <v>92</v>
      </c>
      <c r="D33" s="16"/>
      <c r="E33" s="16" t="s">
        <v>143</v>
      </c>
      <c r="F33" s="16"/>
      <c r="G33" s="16"/>
      <c r="H33" s="16"/>
      <c r="I33" s="16"/>
    </row>
    <row r="34" ht="21.6" spans="1:9">
      <c r="A34" s="16">
        <v>31</v>
      </c>
      <c r="B34" s="19" t="s">
        <v>93</v>
      </c>
      <c r="C34" s="20" t="s">
        <v>94</v>
      </c>
      <c r="D34" s="16"/>
      <c r="E34" s="16" t="s">
        <v>144</v>
      </c>
      <c r="F34" s="16"/>
      <c r="G34" s="16"/>
      <c r="H34" s="16"/>
      <c r="I34" s="16"/>
    </row>
    <row r="35" spans="1:9">
      <c r="A35" s="16">
        <v>32</v>
      </c>
      <c r="B35" s="19" t="s">
        <v>95</v>
      </c>
      <c r="C35" s="20" t="s">
        <v>96</v>
      </c>
      <c r="D35" s="16" t="s">
        <v>106</v>
      </c>
      <c r="E35" s="16" t="s">
        <v>145</v>
      </c>
      <c r="F35" s="16"/>
      <c r="G35" s="16"/>
      <c r="H35" s="16"/>
      <c r="I35" s="16"/>
    </row>
  </sheetData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33"/>
  <sheetViews>
    <sheetView workbookViewId="0">
      <selection activeCell="E27" sqref="E27"/>
    </sheetView>
  </sheetViews>
  <sheetFormatPr defaultColWidth="9" defaultRowHeight="9.6"/>
  <cols>
    <col min="1" max="1" width="9.75" style="2" customWidth="1"/>
    <col min="2" max="2" width="6.37962962962963" style="2" customWidth="1"/>
    <col min="3" max="3" width="6.25" style="2" customWidth="1"/>
    <col min="4" max="4" width="6.75" style="2" customWidth="1"/>
    <col min="5" max="5" width="8.12962962962963" style="2" customWidth="1"/>
    <col min="6" max="6" width="9" style="2"/>
    <col min="7" max="7" width="8.12962962962963" style="2" customWidth="1"/>
    <col min="8" max="8" width="4.62962962962963" style="2" customWidth="1"/>
    <col min="9" max="9" width="4.5" style="2" customWidth="1"/>
    <col min="10" max="10" width="5" style="2" customWidth="1"/>
    <col min="11" max="11" width="5.25" style="2" customWidth="1"/>
    <col min="12" max="12" width="6.5" style="2" customWidth="1"/>
    <col min="13" max="13" width="5.87962962962963" style="2" customWidth="1"/>
    <col min="14" max="14" width="4.87962962962963" style="2" customWidth="1"/>
    <col min="15" max="15" width="5.25" style="2" customWidth="1"/>
    <col min="16" max="16" width="6.87962962962963" style="2" customWidth="1"/>
    <col min="17" max="17" width="4.87962962962963" style="2" customWidth="1"/>
    <col min="18" max="18" width="4.37962962962963" style="2" customWidth="1"/>
    <col min="19" max="16383" width="9" style="2"/>
    <col min="16384" max="16384" width="9" style="3"/>
  </cols>
  <sheetData>
    <row r="1" s="1" customFormat="1" ht="19.2" spans="1:16384">
      <c r="A1" s="4" t="s">
        <v>16</v>
      </c>
      <c r="B1" s="4" t="s">
        <v>17</v>
      </c>
      <c r="C1" s="4" t="s">
        <v>18</v>
      </c>
      <c r="D1" s="4" t="s">
        <v>19</v>
      </c>
      <c r="E1" s="4" t="s">
        <v>20</v>
      </c>
      <c r="F1" s="4" t="s">
        <v>21</v>
      </c>
      <c r="G1" s="4" t="s">
        <v>22</v>
      </c>
      <c r="H1" s="4" t="s">
        <v>23</v>
      </c>
      <c r="I1" s="4" t="s">
        <v>24</v>
      </c>
      <c r="J1" s="4" t="s">
        <v>25</v>
      </c>
      <c r="K1" s="4" t="s">
        <v>26</v>
      </c>
      <c r="L1" s="4" t="s">
        <v>27</v>
      </c>
      <c r="M1" s="4" t="s">
        <v>28</v>
      </c>
      <c r="N1" s="4" t="s">
        <v>29</v>
      </c>
      <c r="O1" s="4" t="s">
        <v>30</v>
      </c>
      <c r="P1" s="4" t="s">
        <v>31</v>
      </c>
      <c r="Q1" s="9" t="s">
        <v>32</v>
      </c>
      <c r="R1" s="13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  <c r="XFD1" s="2"/>
    </row>
    <row r="2" s="1" customFormat="1" ht="9" customHeight="1" spans="1:16384">
      <c r="A2" s="5" t="s">
        <v>41</v>
      </c>
      <c r="B2" s="6" t="s">
        <v>42</v>
      </c>
      <c r="C2" s="7">
        <v>85</v>
      </c>
      <c r="D2" s="10">
        <v>95</v>
      </c>
      <c r="E2" s="4">
        <v>2.5</v>
      </c>
      <c r="F2" s="4">
        <v>2</v>
      </c>
      <c r="G2" s="4">
        <v>1</v>
      </c>
      <c r="H2" s="9">
        <f t="shared" ref="H2:H33" si="0">C2*0.2</f>
        <v>17</v>
      </c>
      <c r="I2" s="9">
        <f t="shared" ref="I2:I33" si="1">D2*0.25</f>
        <v>23.75</v>
      </c>
      <c r="J2" s="4">
        <v>8</v>
      </c>
      <c r="K2" s="4">
        <v>12</v>
      </c>
      <c r="L2" s="4">
        <f>10*0.3+10*0.3+15*0.3</f>
        <v>10.5</v>
      </c>
      <c r="M2" s="4">
        <f>3+1</f>
        <v>4</v>
      </c>
      <c r="N2" s="4">
        <v>5</v>
      </c>
      <c r="O2" s="4">
        <f>20*0.3*0.3</f>
        <v>1.8</v>
      </c>
      <c r="P2" s="4">
        <f>5+0.3</f>
        <v>5.3</v>
      </c>
      <c r="Q2" s="9">
        <f t="shared" ref="Q2:Q33" si="2">SUM(E2:P2)</f>
        <v>92.85</v>
      </c>
      <c r="R2" s="13">
        <v>1</v>
      </c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  <c r="XFD2" s="2"/>
    </row>
    <row r="3" s="1" customFormat="1" ht="9" customHeight="1" spans="1:16384">
      <c r="A3" s="5" t="s">
        <v>59</v>
      </c>
      <c r="B3" s="6" t="s">
        <v>60</v>
      </c>
      <c r="C3" s="7">
        <v>81</v>
      </c>
      <c r="D3" s="10">
        <v>86</v>
      </c>
      <c r="E3" s="4">
        <v>2.5</v>
      </c>
      <c r="F3" s="4">
        <v>2</v>
      </c>
      <c r="G3" s="4">
        <v>1</v>
      </c>
      <c r="H3" s="9">
        <f t="shared" si="0"/>
        <v>16.2</v>
      </c>
      <c r="I3" s="9">
        <f t="shared" si="1"/>
        <v>21.5</v>
      </c>
      <c r="J3" s="4">
        <v>8</v>
      </c>
      <c r="K3" s="4">
        <v>12</v>
      </c>
      <c r="L3" s="4">
        <f>1*0.5+2*0.5</f>
        <v>1.5</v>
      </c>
      <c r="M3" s="4">
        <v>15</v>
      </c>
      <c r="N3" s="4"/>
      <c r="O3" s="4">
        <f>3*0.3*0.3</f>
        <v>0.27</v>
      </c>
      <c r="P3" s="4"/>
      <c r="Q3" s="9">
        <f t="shared" si="2"/>
        <v>79.97</v>
      </c>
      <c r="R3" s="13">
        <v>2</v>
      </c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  <c r="XFD3" s="2"/>
    </row>
    <row r="4" s="1" customFormat="1" ht="9" customHeight="1" spans="1:16384">
      <c r="A4" s="5" t="s">
        <v>51</v>
      </c>
      <c r="B4" s="6" t="s">
        <v>52</v>
      </c>
      <c r="C4" s="7">
        <v>79</v>
      </c>
      <c r="D4" s="8">
        <v>88</v>
      </c>
      <c r="E4" s="4">
        <v>2.5</v>
      </c>
      <c r="F4" s="4">
        <v>2</v>
      </c>
      <c r="G4" s="4"/>
      <c r="H4" s="9">
        <f t="shared" si="0"/>
        <v>15.8</v>
      </c>
      <c r="I4" s="9">
        <f t="shared" si="1"/>
        <v>22</v>
      </c>
      <c r="J4" s="4">
        <v>8</v>
      </c>
      <c r="K4" s="4">
        <v>12</v>
      </c>
      <c r="L4" s="4">
        <f>4*0.3+3*0.3*0.5</f>
        <v>1.65</v>
      </c>
      <c r="M4" s="4">
        <f>5*0.1+3+3</f>
        <v>6.5</v>
      </c>
      <c r="N4" s="4"/>
      <c r="O4" s="4">
        <f>20*0.3*0.3+3*0.3+3*0.3*0.3</f>
        <v>2.97</v>
      </c>
      <c r="P4" s="4">
        <v>5</v>
      </c>
      <c r="Q4" s="9">
        <f t="shared" si="2"/>
        <v>78.42</v>
      </c>
      <c r="R4" s="13">
        <v>3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  <c r="XFD4" s="2"/>
    </row>
    <row r="5" s="1" customFormat="1" ht="9" customHeight="1" spans="1:16384">
      <c r="A5" s="5" t="s">
        <v>33</v>
      </c>
      <c r="B5" s="6" t="s">
        <v>34</v>
      </c>
      <c r="C5" s="7">
        <v>87</v>
      </c>
      <c r="D5" s="8">
        <v>91.25</v>
      </c>
      <c r="E5" s="4">
        <v>2.7</v>
      </c>
      <c r="F5" s="4">
        <v>2</v>
      </c>
      <c r="G5" s="4">
        <f>5+1</f>
        <v>6</v>
      </c>
      <c r="H5" s="9">
        <f t="shared" si="0"/>
        <v>17.4</v>
      </c>
      <c r="I5" s="9">
        <f t="shared" si="1"/>
        <v>22.8125</v>
      </c>
      <c r="J5" s="4">
        <v>8</v>
      </c>
      <c r="K5" s="4">
        <v>12</v>
      </c>
      <c r="L5" s="4">
        <f>((4+4)*0.3*0.5+1)</f>
        <v>2.2</v>
      </c>
      <c r="M5" s="4"/>
      <c r="N5" s="4"/>
      <c r="O5" s="4"/>
      <c r="P5" s="4">
        <v>5</v>
      </c>
      <c r="Q5" s="9">
        <f t="shared" si="2"/>
        <v>78.1125</v>
      </c>
      <c r="R5" s="13">
        <v>4</v>
      </c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  <c r="XFC5" s="2"/>
      <c r="XFD5" s="2"/>
    </row>
    <row r="6" s="1" customFormat="1" ht="9" customHeight="1" spans="1:16384">
      <c r="A6" s="5" t="s">
        <v>37</v>
      </c>
      <c r="B6" s="6" t="s">
        <v>38</v>
      </c>
      <c r="C6" s="7">
        <v>85</v>
      </c>
      <c r="D6" s="10">
        <v>91</v>
      </c>
      <c r="E6" s="4">
        <v>2.7</v>
      </c>
      <c r="F6" s="4">
        <v>2</v>
      </c>
      <c r="G6" s="4">
        <v>3</v>
      </c>
      <c r="H6" s="9">
        <f t="shared" si="0"/>
        <v>17</v>
      </c>
      <c r="I6" s="9">
        <f t="shared" si="1"/>
        <v>22.75</v>
      </c>
      <c r="J6" s="4">
        <v>8</v>
      </c>
      <c r="K6" s="4">
        <v>12</v>
      </c>
      <c r="L6" s="4">
        <f>10*0.3</f>
        <v>3</v>
      </c>
      <c r="M6" s="4"/>
      <c r="N6" s="4"/>
      <c r="O6" s="4"/>
      <c r="P6" s="4">
        <v>5</v>
      </c>
      <c r="Q6" s="9">
        <f t="shared" si="2"/>
        <v>75.45</v>
      </c>
      <c r="R6" s="13">
        <v>5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  <c r="XFD6" s="2"/>
    </row>
    <row r="7" s="1" customFormat="1" ht="9" customHeight="1" spans="1:16384">
      <c r="A7" s="5" t="s">
        <v>35</v>
      </c>
      <c r="B7" s="6" t="s">
        <v>36</v>
      </c>
      <c r="C7" s="7">
        <v>81</v>
      </c>
      <c r="D7" s="10">
        <v>92.3</v>
      </c>
      <c r="E7" s="4">
        <v>2.5</v>
      </c>
      <c r="F7" s="4">
        <v>2</v>
      </c>
      <c r="G7" s="4">
        <v>3</v>
      </c>
      <c r="H7" s="9">
        <f t="shared" si="0"/>
        <v>16.2</v>
      </c>
      <c r="I7" s="9">
        <f t="shared" si="1"/>
        <v>23.075</v>
      </c>
      <c r="J7" s="4">
        <v>8</v>
      </c>
      <c r="K7" s="4">
        <v>12</v>
      </c>
      <c r="L7" s="4">
        <f>10*0.3</f>
        <v>3</v>
      </c>
      <c r="M7" s="4"/>
      <c r="N7" s="4"/>
      <c r="O7" s="4"/>
      <c r="P7" s="4">
        <v>5</v>
      </c>
      <c r="Q7" s="9">
        <f t="shared" si="2"/>
        <v>74.775</v>
      </c>
      <c r="R7" s="13">
        <v>6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  <c r="XFD7" s="2"/>
    </row>
    <row r="8" s="1" customFormat="1" ht="9" customHeight="1" spans="1:16384">
      <c r="A8" s="5" t="s">
        <v>61</v>
      </c>
      <c r="B8" s="6" t="s">
        <v>62</v>
      </c>
      <c r="C8" s="7">
        <v>79</v>
      </c>
      <c r="D8" s="8">
        <v>88.75</v>
      </c>
      <c r="E8" s="4">
        <v>2.5</v>
      </c>
      <c r="F8" s="4">
        <v>2</v>
      </c>
      <c r="G8" s="4">
        <v>3</v>
      </c>
      <c r="H8" s="9">
        <f t="shared" si="0"/>
        <v>15.8</v>
      </c>
      <c r="I8" s="9">
        <f t="shared" si="1"/>
        <v>22.1875</v>
      </c>
      <c r="J8" s="4">
        <v>8</v>
      </c>
      <c r="K8" s="4">
        <v>12</v>
      </c>
      <c r="L8" s="4">
        <f>4+4*0.3+2+1</f>
        <v>8.2</v>
      </c>
      <c r="M8" s="4"/>
      <c r="N8" s="4"/>
      <c r="O8" s="3"/>
      <c r="P8" s="4">
        <f>0.5+0.3</f>
        <v>0.8</v>
      </c>
      <c r="Q8" s="9">
        <f t="shared" si="2"/>
        <v>74.4875</v>
      </c>
      <c r="R8" s="13">
        <v>7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  <c r="XFD8" s="2"/>
    </row>
    <row r="9" s="1" customFormat="1" ht="9" customHeight="1" spans="1:16384">
      <c r="A9" s="5" t="s">
        <v>49</v>
      </c>
      <c r="B9" s="6" t="s">
        <v>50</v>
      </c>
      <c r="C9" s="7">
        <v>83</v>
      </c>
      <c r="D9" s="8">
        <v>84.3</v>
      </c>
      <c r="E9" s="4">
        <v>2.7</v>
      </c>
      <c r="F9" s="4">
        <v>2</v>
      </c>
      <c r="G9" s="4">
        <f>1+5</f>
        <v>6</v>
      </c>
      <c r="H9" s="9">
        <f t="shared" si="0"/>
        <v>16.6</v>
      </c>
      <c r="I9" s="9">
        <f t="shared" si="1"/>
        <v>21.075</v>
      </c>
      <c r="J9" s="4">
        <v>8</v>
      </c>
      <c r="K9" s="4">
        <v>12</v>
      </c>
      <c r="L9" s="4"/>
      <c r="M9" s="4"/>
      <c r="N9" s="4"/>
      <c r="O9" s="4"/>
      <c r="P9" s="4">
        <f>5+0.3</f>
        <v>5.3</v>
      </c>
      <c r="Q9" s="9">
        <f t="shared" si="2"/>
        <v>73.675</v>
      </c>
      <c r="R9" s="13">
        <v>8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  <c r="XFD9" s="2"/>
    </row>
    <row r="10" s="1" customFormat="1" ht="9" customHeight="1" spans="1:16384">
      <c r="A10" s="5" t="s">
        <v>55</v>
      </c>
      <c r="B10" s="12" t="s">
        <v>56</v>
      </c>
      <c r="C10" s="7">
        <v>82</v>
      </c>
      <c r="D10" s="8">
        <v>88.7</v>
      </c>
      <c r="E10" s="4">
        <v>2.5</v>
      </c>
      <c r="F10" s="4">
        <v>2</v>
      </c>
      <c r="G10" s="4"/>
      <c r="H10" s="9">
        <f t="shared" si="0"/>
        <v>16.4</v>
      </c>
      <c r="I10" s="9">
        <f t="shared" si="1"/>
        <v>22.175</v>
      </c>
      <c r="J10" s="4">
        <v>8</v>
      </c>
      <c r="K10" s="4">
        <v>12</v>
      </c>
      <c r="L10" s="4">
        <f>(2*0.3+10*0.3)*0.5</f>
        <v>1.8</v>
      </c>
      <c r="M10" s="4">
        <f>5*0.1+2+5*0.1</f>
        <v>3</v>
      </c>
      <c r="N10" s="4"/>
      <c r="O10" s="4">
        <f>20*0.3*0.3+3*0.3</f>
        <v>2.7</v>
      </c>
      <c r="P10" s="4"/>
      <c r="Q10" s="9">
        <f t="shared" si="2"/>
        <v>70.575</v>
      </c>
      <c r="R10" s="13">
        <v>9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  <c r="XFD10" s="2"/>
    </row>
    <row r="11" s="1" customFormat="1" ht="9" customHeight="1" spans="1:16384">
      <c r="A11" s="5" t="s">
        <v>69</v>
      </c>
      <c r="B11" s="6" t="s">
        <v>70</v>
      </c>
      <c r="C11" s="7">
        <v>82</v>
      </c>
      <c r="D11" s="8">
        <v>87</v>
      </c>
      <c r="E11" s="4">
        <v>2.5</v>
      </c>
      <c r="F11" s="4">
        <v>2</v>
      </c>
      <c r="G11" s="4">
        <f>1+1</f>
        <v>2</v>
      </c>
      <c r="H11" s="9">
        <f t="shared" si="0"/>
        <v>16.4</v>
      </c>
      <c r="I11" s="9">
        <f t="shared" si="1"/>
        <v>21.75</v>
      </c>
      <c r="J11" s="4">
        <v>8</v>
      </c>
      <c r="K11" s="4">
        <v>12</v>
      </c>
      <c r="L11" s="4"/>
      <c r="M11" s="4"/>
      <c r="N11" s="4"/>
      <c r="O11" s="4"/>
      <c r="P11" s="4">
        <v>5</v>
      </c>
      <c r="Q11" s="9">
        <f t="shared" si="2"/>
        <v>69.65</v>
      </c>
      <c r="R11" s="13">
        <v>10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2"/>
      <c r="XFD11" s="2"/>
    </row>
    <row r="12" s="1" customFormat="1" ht="9" customHeight="1" spans="1:16384">
      <c r="A12" s="5" t="s">
        <v>65</v>
      </c>
      <c r="B12" s="6" t="s">
        <v>66</v>
      </c>
      <c r="C12" s="7">
        <v>81</v>
      </c>
      <c r="D12" s="10">
        <v>91</v>
      </c>
      <c r="E12" s="4">
        <v>2.5</v>
      </c>
      <c r="F12" s="4">
        <v>2</v>
      </c>
      <c r="G12" s="4">
        <v>1</v>
      </c>
      <c r="H12" s="9">
        <f t="shared" si="0"/>
        <v>16.2</v>
      </c>
      <c r="I12" s="9">
        <f t="shared" si="1"/>
        <v>22.75</v>
      </c>
      <c r="J12" s="4">
        <v>8</v>
      </c>
      <c r="K12" s="4">
        <v>12</v>
      </c>
      <c r="L12" s="4">
        <f>10*0.3*0.5+1+3*0.3*0.5</f>
        <v>2.95</v>
      </c>
      <c r="M12" s="4">
        <f>0.5</f>
        <v>0.5</v>
      </c>
      <c r="N12" s="4"/>
      <c r="O12" s="4"/>
      <c r="P12" s="4"/>
      <c r="Q12" s="9">
        <f t="shared" si="2"/>
        <v>67.9</v>
      </c>
      <c r="R12" s="13">
        <v>11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2"/>
      <c r="XFD12" s="2"/>
    </row>
    <row r="13" s="1" customFormat="1" ht="9" customHeight="1" spans="1:16384">
      <c r="A13" s="5" t="s">
        <v>85</v>
      </c>
      <c r="B13" s="6" t="s">
        <v>86</v>
      </c>
      <c r="C13" s="7">
        <v>83.33</v>
      </c>
      <c r="D13" s="8">
        <v>79.3</v>
      </c>
      <c r="E13" s="4">
        <v>2.5</v>
      </c>
      <c r="F13" s="4">
        <v>2</v>
      </c>
      <c r="G13" s="9">
        <v>1</v>
      </c>
      <c r="H13" s="9">
        <f t="shared" si="0"/>
        <v>16.666</v>
      </c>
      <c r="I13" s="9">
        <f t="shared" si="1"/>
        <v>19.825</v>
      </c>
      <c r="J13" s="4">
        <v>8</v>
      </c>
      <c r="K13" s="4">
        <v>12</v>
      </c>
      <c r="L13" s="9"/>
      <c r="M13" s="9"/>
      <c r="N13" s="9">
        <v>5</v>
      </c>
      <c r="O13" s="9"/>
      <c r="P13" s="9"/>
      <c r="Q13" s="9">
        <f t="shared" si="2"/>
        <v>66.991</v>
      </c>
      <c r="R13" s="13">
        <v>12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2"/>
      <c r="XFD13" s="2"/>
    </row>
    <row r="14" s="1" customFormat="1" ht="9" customHeight="1" spans="1:16384">
      <c r="A14" s="5" t="s">
        <v>57</v>
      </c>
      <c r="B14" s="6" t="s">
        <v>58</v>
      </c>
      <c r="C14" s="7">
        <v>84.25</v>
      </c>
      <c r="D14" s="8">
        <v>84.5</v>
      </c>
      <c r="E14" s="4">
        <v>2.5</v>
      </c>
      <c r="F14" s="4">
        <v>2</v>
      </c>
      <c r="G14" s="4"/>
      <c r="H14" s="9">
        <f t="shared" si="0"/>
        <v>16.85</v>
      </c>
      <c r="I14" s="9">
        <f t="shared" si="1"/>
        <v>21.125</v>
      </c>
      <c r="J14" s="4">
        <v>8</v>
      </c>
      <c r="K14" s="4">
        <v>12</v>
      </c>
      <c r="L14" s="4">
        <f>2*0.5</f>
        <v>1</v>
      </c>
      <c r="M14" s="4">
        <f>2+5*0.3</f>
        <v>3.5</v>
      </c>
      <c r="N14" s="4"/>
      <c r="O14" s="4"/>
      <c r="P14" s="4"/>
      <c r="Q14" s="9">
        <f t="shared" si="2"/>
        <v>66.975</v>
      </c>
      <c r="R14" s="13">
        <v>13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2"/>
      <c r="XFD14" s="2"/>
    </row>
    <row r="15" s="1" customFormat="1" ht="9" customHeight="1" spans="1:16384">
      <c r="A15" s="5" t="s">
        <v>89</v>
      </c>
      <c r="B15" s="6" t="s">
        <v>90</v>
      </c>
      <c r="C15" s="7">
        <v>81</v>
      </c>
      <c r="D15" s="10">
        <v>87</v>
      </c>
      <c r="E15" s="4">
        <v>2.5</v>
      </c>
      <c r="F15" s="4">
        <v>2</v>
      </c>
      <c r="G15" s="9"/>
      <c r="H15" s="9">
        <f t="shared" si="0"/>
        <v>16.2</v>
      </c>
      <c r="I15" s="9">
        <f t="shared" si="1"/>
        <v>21.75</v>
      </c>
      <c r="J15" s="4">
        <v>8</v>
      </c>
      <c r="K15" s="4">
        <v>12</v>
      </c>
      <c r="L15" s="9">
        <f>4*0.3+3*0.3*0.5</f>
        <v>1.65</v>
      </c>
      <c r="M15" s="9"/>
      <c r="N15" s="9"/>
      <c r="O15" s="9">
        <f>20*0.3*0.3</f>
        <v>1.8</v>
      </c>
      <c r="P15" s="9"/>
      <c r="Q15" s="9">
        <f t="shared" si="2"/>
        <v>65.9</v>
      </c>
      <c r="R15" s="13">
        <v>14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2"/>
      <c r="XFD15" s="2"/>
    </row>
    <row r="16" s="1" customFormat="1" ht="9" customHeight="1" spans="1:16384">
      <c r="A16" s="5" t="s">
        <v>53</v>
      </c>
      <c r="B16" s="6" t="s">
        <v>54</v>
      </c>
      <c r="C16" s="7">
        <v>86</v>
      </c>
      <c r="D16" s="8">
        <v>82.5</v>
      </c>
      <c r="E16" s="4">
        <v>2.5</v>
      </c>
      <c r="F16" s="4">
        <v>2</v>
      </c>
      <c r="G16" s="4">
        <v>1</v>
      </c>
      <c r="H16" s="9">
        <f t="shared" si="0"/>
        <v>17.2</v>
      </c>
      <c r="I16" s="9">
        <f t="shared" si="1"/>
        <v>20.625</v>
      </c>
      <c r="J16" s="4">
        <v>8</v>
      </c>
      <c r="K16" s="4">
        <v>12</v>
      </c>
      <c r="L16" s="4">
        <f>4*0.3*0.5+2*0.5</f>
        <v>1.6</v>
      </c>
      <c r="M16" s="4"/>
      <c r="N16" s="4"/>
      <c r="O16" s="4"/>
      <c r="P16" s="4"/>
      <c r="Q16" s="9">
        <f t="shared" si="2"/>
        <v>64.925</v>
      </c>
      <c r="R16" s="13">
        <v>15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2"/>
      <c r="XFD16" s="2"/>
    </row>
    <row r="17" s="1" customFormat="1" ht="9" customHeight="1" spans="1:16384">
      <c r="A17" s="5" t="s">
        <v>93</v>
      </c>
      <c r="B17" s="6" t="s">
        <v>94</v>
      </c>
      <c r="C17" s="7">
        <v>83</v>
      </c>
      <c r="D17" s="10">
        <v>86.8</v>
      </c>
      <c r="E17" s="4">
        <v>2.5</v>
      </c>
      <c r="F17" s="4">
        <v>2</v>
      </c>
      <c r="G17" s="9"/>
      <c r="H17" s="9">
        <f t="shared" si="0"/>
        <v>16.6</v>
      </c>
      <c r="I17" s="9">
        <f t="shared" si="1"/>
        <v>21.7</v>
      </c>
      <c r="J17" s="4">
        <v>8</v>
      </c>
      <c r="K17" s="4">
        <v>12</v>
      </c>
      <c r="L17" s="9">
        <f>2*0.3+1*0.5+2*0.5</f>
        <v>2.1</v>
      </c>
      <c r="M17" s="9"/>
      <c r="N17" s="9"/>
      <c r="O17" s="9"/>
      <c r="P17" s="9"/>
      <c r="Q17" s="9">
        <f t="shared" si="2"/>
        <v>64.9</v>
      </c>
      <c r="R17" s="13">
        <v>16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2"/>
      <c r="XFD17" s="2"/>
    </row>
    <row r="18" s="1" customFormat="1" ht="9" customHeight="1" spans="1:16384">
      <c r="A18" s="5" t="s">
        <v>73</v>
      </c>
      <c r="B18" s="12" t="s">
        <v>74</v>
      </c>
      <c r="C18" s="7">
        <v>77</v>
      </c>
      <c r="D18" s="8">
        <v>82.25</v>
      </c>
      <c r="E18" s="4">
        <v>2.5</v>
      </c>
      <c r="F18" s="4">
        <v>2</v>
      </c>
      <c r="G18" s="9">
        <v>1</v>
      </c>
      <c r="H18" s="9">
        <f t="shared" si="0"/>
        <v>15.4</v>
      </c>
      <c r="I18" s="9">
        <f t="shared" si="1"/>
        <v>20.5625</v>
      </c>
      <c r="J18" s="4">
        <v>8</v>
      </c>
      <c r="K18" s="4">
        <v>12</v>
      </c>
      <c r="L18" s="9">
        <f>1*0.5</f>
        <v>0.5</v>
      </c>
      <c r="M18" s="9"/>
      <c r="N18" s="9"/>
      <c r="O18" s="4">
        <f>20*0.3*0.3+3*0.3</f>
        <v>2.7</v>
      </c>
      <c r="P18" s="9"/>
      <c r="Q18" s="9">
        <f t="shared" si="2"/>
        <v>64.6625</v>
      </c>
      <c r="R18" s="13">
        <v>17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  <c r="XFD18" s="2"/>
    </row>
    <row r="19" s="1" customFormat="1" ht="9" customHeight="1" spans="1:16384">
      <c r="A19" s="5" t="s">
        <v>43</v>
      </c>
      <c r="B19" s="6" t="s">
        <v>44</v>
      </c>
      <c r="C19" s="7">
        <v>86.5</v>
      </c>
      <c r="D19" s="11">
        <v>89.5</v>
      </c>
      <c r="E19" s="4">
        <v>2.5</v>
      </c>
      <c r="F19" s="4">
        <v>2</v>
      </c>
      <c r="G19" s="4"/>
      <c r="H19" s="9">
        <f t="shared" si="0"/>
        <v>17.3</v>
      </c>
      <c r="I19" s="9">
        <f t="shared" si="1"/>
        <v>22.375</v>
      </c>
      <c r="J19" s="4">
        <v>8</v>
      </c>
      <c r="K19" s="4">
        <v>12</v>
      </c>
      <c r="L19" s="4">
        <f>1*0.3</f>
        <v>0.3</v>
      </c>
      <c r="M19" s="4"/>
      <c r="N19" s="4"/>
      <c r="O19" s="4"/>
      <c r="P19" s="4"/>
      <c r="Q19" s="9">
        <f t="shared" si="2"/>
        <v>64.475</v>
      </c>
      <c r="R19" s="13">
        <v>18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2"/>
      <c r="XFD19" s="2"/>
    </row>
    <row r="20" s="1" customFormat="1" ht="9" customHeight="1" spans="1:16384">
      <c r="A20" s="5" t="s">
        <v>45</v>
      </c>
      <c r="B20" s="6" t="s">
        <v>46</v>
      </c>
      <c r="C20" s="7">
        <v>78</v>
      </c>
      <c r="D20" s="8">
        <v>84.5</v>
      </c>
      <c r="E20" s="4">
        <v>2.7</v>
      </c>
      <c r="F20" s="4">
        <v>2</v>
      </c>
      <c r="G20" s="4">
        <v>2</v>
      </c>
      <c r="H20" s="9">
        <f t="shared" si="0"/>
        <v>15.6</v>
      </c>
      <c r="I20" s="9">
        <f t="shared" si="1"/>
        <v>21.125</v>
      </c>
      <c r="J20" s="4">
        <v>8</v>
      </c>
      <c r="K20" s="4">
        <v>12</v>
      </c>
      <c r="L20" s="4">
        <f>4*0.3*0.5</f>
        <v>0.6</v>
      </c>
      <c r="M20" s="4"/>
      <c r="N20" s="4"/>
      <c r="O20" s="4"/>
      <c r="P20" s="4"/>
      <c r="Q20" s="9">
        <f t="shared" si="2"/>
        <v>64.025</v>
      </c>
      <c r="R20" s="13">
        <v>19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2"/>
      <c r="XFD20" s="2"/>
    </row>
    <row r="21" s="1" customFormat="1" ht="9" customHeight="1" spans="1:16384">
      <c r="A21" s="5" t="s">
        <v>83</v>
      </c>
      <c r="B21" s="6" t="s">
        <v>84</v>
      </c>
      <c r="C21" s="7">
        <v>84.75</v>
      </c>
      <c r="D21" s="11">
        <v>84.6</v>
      </c>
      <c r="E21" s="4">
        <v>2.5</v>
      </c>
      <c r="F21" s="4">
        <v>2</v>
      </c>
      <c r="G21" s="9"/>
      <c r="H21" s="9">
        <f t="shared" si="0"/>
        <v>16.95</v>
      </c>
      <c r="I21" s="9">
        <f t="shared" si="1"/>
        <v>21.15</v>
      </c>
      <c r="J21" s="4">
        <v>8</v>
      </c>
      <c r="K21" s="4">
        <v>12</v>
      </c>
      <c r="L21" s="9">
        <f>4*0.3</f>
        <v>1.2</v>
      </c>
      <c r="M21" s="9"/>
      <c r="N21" s="9"/>
      <c r="O21" s="9"/>
      <c r="P21" s="9"/>
      <c r="Q21" s="9">
        <f t="shared" si="2"/>
        <v>63.8</v>
      </c>
      <c r="R21" s="13">
        <v>20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2"/>
      <c r="XFD21" s="2"/>
    </row>
    <row r="22" s="1" customFormat="1" ht="9" customHeight="1" spans="1:16384">
      <c r="A22" s="5" t="s">
        <v>39</v>
      </c>
      <c r="B22" s="6" t="s">
        <v>40</v>
      </c>
      <c r="C22" s="7">
        <v>84</v>
      </c>
      <c r="D22" s="10">
        <v>89</v>
      </c>
      <c r="E22" s="4">
        <v>2.5</v>
      </c>
      <c r="F22" s="4">
        <v>2</v>
      </c>
      <c r="G22" s="4"/>
      <c r="H22" s="9">
        <f t="shared" si="0"/>
        <v>16.8</v>
      </c>
      <c r="I22" s="9">
        <f t="shared" si="1"/>
        <v>22.25</v>
      </c>
      <c r="J22" s="4">
        <v>8</v>
      </c>
      <c r="K22" s="4">
        <v>12</v>
      </c>
      <c r="L22" s="4"/>
      <c r="M22" s="4"/>
      <c r="N22" s="4"/>
      <c r="O22" s="4"/>
      <c r="P22" s="4"/>
      <c r="Q22" s="9">
        <f t="shared" si="2"/>
        <v>63.55</v>
      </c>
      <c r="R22" s="13">
        <v>21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  <c r="XFC22" s="2"/>
      <c r="XFD22" s="2"/>
    </row>
    <row r="23" s="1" customFormat="1" ht="9" customHeight="1" spans="1:16384">
      <c r="A23" s="5" t="s">
        <v>67</v>
      </c>
      <c r="B23" s="12" t="s">
        <v>68</v>
      </c>
      <c r="C23" s="7">
        <v>80.33</v>
      </c>
      <c r="D23" s="8">
        <v>74.4</v>
      </c>
      <c r="E23" s="4">
        <v>2.5</v>
      </c>
      <c r="F23" s="4">
        <v>2</v>
      </c>
      <c r="G23" s="4">
        <v>1</v>
      </c>
      <c r="H23" s="9">
        <f t="shared" si="0"/>
        <v>16.066</v>
      </c>
      <c r="I23" s="9">
        <f t="shared" si="1"/>
        <v>18.6</v>
      </c>
      <c r="J23" s="4">
        <v>8</v>
      </c>
      <c r="K23" s="4">
        <v>12</v>
      </c>
      <c r="L23" s="4">
        <f>2*0.3+2+2*0.3*0.5</f>
        <v>2.9</v>
      </c>
      <c r="M23" s="4"/>
      <c r="N23" s="4"/>
      <c r="O23" s="4">
        <f>3*0.3*0.3</f>
        <v>0.27</v>
      </c>
      <c r="P23" s="4"/>
      <c r="Q23" s="9">
        <f t="shared" si="2"/>
        <v>63.336</v>
      </c>
      <c r="R23" s="13">
        <v>22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  <c r="XFD23" s="2"/>
    </row>
    <row r="24" s="1" customFormat="1" ht="9" customHeight="1" spans="1:16384">
      <c r="A24" s="5" t="s">
        <v>91</v>
      </c>
      <c r="B24" s="6" t="s">
        <v>92</v>
      </c>
      <c r="C24" s="7">
        <v>85</v>
      </c>
      <c r="D24" s="11">
        <v>83</v>
      </c>
      <c r="E24" s="4">
        <v>2.5</v>
      </c>
      <c r="F24" s="4">
        <v>2</v>
      </c>
      <c r="G24" s="9"/>
      <c r="H24" s="9">
        <f t="shared" si="0"/>
        <v>17</v>
      </c>
      <c r="I24" s="9">
        <f t="shared" si="1"/>
        <v>20.75</v>
      </c>
      <c r="J24" s="4">
        <v>8</v>
      </c>
      <c r="K24" s="4">
        <v>12</v>
      </c>
      <c r="L24" s="9">
        <v>1</v>
      </c>
      <c r="M24" s="9"/>
      <c r="N24" s="9"/>
      <c r="O24" s="9"/>
      <c r="P24" s="9"/>
      <c r="Q24" s="9">
        <f t="shared" si="2"/>
        <v>63.25</v>
      </c>
      <c r="R24" s="13">
        <v>23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  <c r="XFC24" s="2"/>
      <c r="XFD24" s="2"/>
    </row>
    <row r="25" s="1" customFormat="1" ht="9" customHeight="1" spans="1:16384">
      <c r="A25" s="5" t="s">
        <v>47</v>
      </c>
      <c r="B25" s="6" t="s">
        <v>48</v>
      </c>
      <c r="C25" s="7">
        <v>85</v>
      </c>
      <c r="D25" s="8">
        <v>82.5</v>
      </c>
      <c r="E25" s="4">
        <v>2.5</v>
      </c>
      <c r="F25" s="4">
        <v>2</v>
      </c>
      <c r="G25" s="4">
        <v>1</v>
      </c>
      <c r="H25" s="9">
        <f t="shared" si="0"/>
        <v>17</v>
      </c>
      <c r="I25" s="9">
        <f t="shared" si="1"/>
        <v>20.625</v>
      </c>
      <c r="J25" s="4">
        <v>8</v>
      </c>
      <c r="K25" s="4">
        <v>12</v>
      </c>
      <c r="L25" s="4"/>
      <c r="M25" s="4"/>
      <c r="N25" s="4"/>
      <c r="O25" s="4"/>
      <c r="P25" s="4"/>
      <c r="Q25" s="9">
        <f t="shared" si="2"/>
        <v>63.125</v>
      </c>
      <c r="R25" s="13">
        <v>24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  <c r="XFC25" s="2"/>
      <c r="XFD25" s="2"/>
    </row>
    <row r="26" s="1" customFormat="1" ht="9" customHeight="1" spans="1:16384">
      <c r="A26" s="5" t="s">
        <v>71</v>
      </c>
      <c r="B26" s="6" t="s">
        <v>72</v>
      </c>
      <c r="C26" s="7">
        <v>81</v>
      </c>
      <c r="D26" s="8">
        <v>81</v>
      </c>
      <c r="E26" s="4">
        <v>2.5</v>
      </c>
      <c r="F26" s="4">
        <v>2</v>
      </c>
      <c r="G26" s="4">
        <v>1</v>
      </c>
      <c r="H26" s="9">
        <f t="shared" si="0"/>
        <v>16.2</v>
      </c>
      <c r="I26" s="9">
        <f t="shared" si="1"/>
        <v>20.25</v>
      </c>
      <c r="J26" s="4">
        <v>8</v>
      </c>
      <c r="K26" s="4">
        <v>12</v>
      </c>
      <c r="L26" s="4">
        <f>2*0.5</f>
        <v>1</v>
      </c>
      <c r="M26" s="4"/>
      <c r="N26" s="4"/>
      <c r="O26" s="4"/>
      <c r="P26" s="4"/>
      <c r="Q26" s="9">
        <f t="shared" si="2"/>
        <v>62.95</v>
      </c>
      <c r="R26" s="13">
        <v>25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  <c r="XFC26" s="2"/>
      <c r="XFD26" s="2"/>
    </row>
    <row r="27" s="1" customFormat="1" ht="9" customHeight="1" spans="1:16384">
      <c r="A27" s="5" t="s">
        <v>77</v>
      </c>
      <c r="B27" s="6" t="s">
        <v>78</v>
      </c>
      <c r="C27" s="7">
        <v>86</v>
      </c>
      <c r="D27" s="11">
        <v>83.8</v>
      </c>
      <c r="E27" s="4">
        <v>2.5</v>
      </c>
      <c r="F27" s="4">
        <v>2</v>
      </c>
      <c r="G27" s="9"/>
      <c r="H27" s="9">
        <f t="shared" si="0"/>
        <v>17.2</v>
      </c>
      <c r="I27" s="9">
        <f t="shared" si="1"/>
        <v>20.95</v>
      </c>
      <c r="J27" s="4">
        <v>8</v>
      </c>
      <c r="K27" s="4">
        <v>12</v>
      </c>
      <c r="L27" s="9">
        <f>2*0.3*0.5</f>
        <v>0.3</v>
      </c>
      <c r="M27" s="9"/>
      <c r="N27" s="9"/>
      <c r="O27" s="9"/>
      <c r="P27" s="9"/>
      <c r="Q27" s="9">
        <f t="shared" si="2"/>
        <v>62.95</v>
      </c>
      <c r="R27" s="13">
        <v>26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  <c r="XFC27" s="2"/>
      <c r="XFD27" s="2"/>
    </row>
    <row r="28" s="1" customFormat="1" ht="9" customHeight="1" spans="1:16384">
      <c r="A28" s="5" t="s">
        <v>95</v>
      </c>
      <c r="B28" s="6" t="s">
        <v>96</v>
      </c>
      <c r="C28" s="7">
        <v>81.8</v>
      </c>
      <c r="D28" s="8">
        <v>80</v>
      </c>
      <c r="E28" s="4">
        <v>2.5</v>
      </c>
      <c r="F28" s="4">
        <v>2</v>
      </c>
      <c r="G28" s="9">
        <v>1</v>
      </c>
      <c r="H28" s="9">
        <f t="shared" si="0"/>
        <v>16.36</v>
      </c>
      <c r="I28" s="9">
        <f t="shared" si="1"/>
        <v>20</v>
      </c>
      <c r="J28" s="4">
        <v>8</v>
      </c>
      <c r="K28" s="4">
        <v>12</v>
      </c>
      <c r="L28" s="9">
        <v>1</v>
      </c>
      <c r="M28" s="9"/>
      <c r="N28" s="9"/>
      <c r="O28" s="9"/>
      <c r="P28" s="9"/>
      <c r="Q28" s="9">
        <f t="shared" si="2"/>
        <v>62.86</v>
      </c>
      <c r="R28" s="13">
        <v>27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  <c r="XFC28" s="2"/>
      <c r="XFD28" s="2"/>
    </row>
    <row r="29" s="1" customFormat="1" ht="9" customHeight="1" spans="1:16384">
      <c r="A29" s="5" t="s">
        <v>87</v>
      </c>
      <c r="B29" s="6" t="s">
        <v>88</v>
      </c>
      <c r="C29" s="7">
        <v>85</v>
      </c>
      <c r="D29" s="10">
        <v>79</v>
      </c>
      <c r="E29" s="4">
        <v>2.5</v>
      </c>
      <c r="F29" s="4">
        <v>2</v>
      </c>
      <c r="G29" s="9"/>
      <c r="H29" s="9">
        <f t="shared" si="0"/>
        <v>17</v>
      </c>
      <c r="I29" s="9">
        <f t="shared" si="1"/>
        <v>19.75</v>
      </c>
      <c r="J29" s="4">
        <v>8</v>
      </c>
      <c r="K29" s="4">
        <v>12</v>
      </c>
      <c r="L29" s="9">
        <f>1*0.5+2*0.5</f>
        <v>1.5</v>
      </c>
      <c r="M29" s="9"/>
      <c r="N29" s="9"/>
      <c r="O29" s="9"/>
      <c r="P29" s="9"/>
      <c r="Q29" s="9">
        <f t="shared" si="2"/>
        <v>62.75</v>
      </c>
      <c r="R29" s="13">
        <v>28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  <c r="XFC29" s="2"/>
      <c r="XFD29" s="2"/>
    </row>
    <row r="30" s="1" customFormat="1" ht="9" customHeight="1" spans="1:16384">
      <c r="A30" s="5" t="s">
        <v>79</v>
      </c>
      <c r="B30" s="6" t="s">
        <v>80</v>
      </c>
      <c r="C30" s="7">
        <v>77</v>
      </c>
      <c r="D30" s="8">
        <v>86.5</v>
      </c>
      <c r="E30" s="4">
        <v>2.5</v>
      </c>
      <c r="F30" s="4">
        <v>2</v>
      </c>
      <c r="G30" s="9"/>
      <c r="H30" s="9">
        <f t="shared" si="0"/>
        <v>15.4</v>
      </c>
      <c r="I30" s="9">
        <f t="shared" si="1"/>
        <v>21.625</v>
      </c>
      <c r="J30" s="4">
        <v>8</v>
      </c>
      <c r="K30" s="4">
        <v>12</v>
      </c>
      <c r="L30" s="9">
        <f>2*0.5</f>
        <v>1</v>
      </c>
      <c r="M30" s="9"/>
      <c r="N30" s="9"/>
      <c r="O30" s="9"/>
      <c r="P30" s="9"/>
      <c r="Q30" s="9">
        <f t="shared" si="2"/>
        <v>62.525</v>
      </c>
      <c r="R30" s="13">
        <v>29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  <c r="XFC30" s="2"/>
      <c r="XFD30" s="2"/>
    </row>
    <row r="31" s="1" customFormat="1" ht="9" customHeight="1" spans="1:16384">
      <c r="A31" s="5" t="s">
        <v>81</v>
      </c>
      <c r="B31" s="6" t="s">
        <v>82</v>
      </c>
      <c r="C31" s="7">
        <v>84.13</v>
      </c>
      <c r="D31" s="11">
        <v>84</v>
      </c>
      <c r="E31" s="4">
        <v>2.5</v>
      </c>
      <c r="F31" s="4">
        <v>2</v>
      </c>
      <c r="G31" s="9"/>
      <c r="H31" s="9">
        <f t="shared" si="0"/>
        <v>16.826</v>
      </c>
      <c r="I31" s="9">
        <f t="shared" si="1"/>
        <v>21</v>
      </c>
      <c r="J31" s="4">
        <v>8</v>
      </c>
      <c r="K31" s="4">
        <v>12</v>
      </c>
      <c r="L31" s="9"/>
      <c r="M31" s="9"/>
      <c r="N31" s="9"/>
      <c r="O31" s="9"/>
      <c r="P31" s="9"/>
      <c r="Q31" s="9">
        <f t="shared" si="2"/>
        <v>62.326</v>
      </c>
      <c r="R31" s="13">
        <v>30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  <c r="XFC31" s="2"/>
      <c r="XFD31" s="2"/>
    </row>
    <row r="32" s="1" customFormat="1" ht="9" customHeight="1" spans="1:16384">
      <c r="A32" s="5" t="s">
        <v>75</v>
      </c>
      <c r="B32" s="6" t="s">
        <v>76</v>
      </c>
      <c r="C32" s="7">
        <v>82</v>
      </c>
      <c r="D32" s="10">
        <v>83.3</v>
      </c>
      <c r="E32" s="4">
        <v>2.5</v>
      </c>
      <c r="F32" s="4">
        <v>2</v>
      </c>
      <c r="G32" s="9"/>
      <c r="H32" s="9">
        <f t="shared" si="0"/>
        <v>16.4</v>
      </c>
      <c r="I32" s="9">
        <f t="shared" si="1"/>
        <v>20.825</v>
      </c>
      <c r="J32" s="4">
        <v>8</v>
      </c>
      <c r="K32" s="4">
        <v>12</v>
      </c>
      <c r="L32" s="9">
        <f>2*0.3*0.5</f>
        <v>0.3</v>
      </c>
      <c r="M32" s="9"/>
      <c r="N32" s="9"/>
      <c r="O32" s="9"/>
      <c r="P32" s="9"/>
      <c r="Q32" s="9">
        <f t="shared" si="2"/>
        <v>62.025</v>
      </c>
      <c r="R32" s="13">
        <v>31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  <c r="XFC32" s="2"/>
      <c r="XFD32" s="2"/>
    </row>
    <row r="33" s="1" customFormat="1" ht="9" customHeight="1" spans="1:16384">
      <c r="A33" s="5" t="s">
        <v>63</v>
      </c>
      <c r="B33" s="6" t="s">
        <v>64</v>
      </c>
      <c r="C33" s="7">
        <v>80.33</v>
      </c>
      <c r="D33" s="8">
        <v>75.2</v>
      </c>
      <c r="E33" s="4">
        <v>2.5</v>
      </c>
      <c r="F33" s="4">
        <v>2</v>
      </c>
      <c r="G33" s="4"/>
      <c r="H33" s="9">
        <f t="shared" si="0"/>
        <v>16.066</v>
      </c>
      <c r="I33" s="9">
        <f t="shared" si="1"/>
        <v>18.8</v>
      </c>
      <c r="J33" s="4">
        <v>8</v>
      </c>
      <c r="K33" s="4">
        <v>12</v>
      </c>
      <c r="L33" s="4">
        <f>2*0.3+2*0.5</f>
        <v>1.6</v>
      </c>
      <c r="M33" s="4"/>
      <c r="N33" s="4"/>
      <c r="O33" s="4">
        <f>3*0.3*0.3</f>
        <v>0.27</v>
      </c>
      <c r="P33" s="4"/>
      <c r="Q33" s="9">
        <f t="shared" si="2"/>
        <v>61.236</v>
      </c>
      <c r="R33" s="13">
        <v>32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  <c r="XFC33" s="2"/>
      <c r="XFD33" s="2"/>
    </row>
  </sheetData>
  <sortState ref="A2:Q33">
    <sortCondition ref="Q2" descending="1"/>
  </sortState>
  <pageMargins left="0.699305555555556" right="0.699305555555556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33"/>
  <sheetViews>
    <sheetView workbookViewId="0">
      <selection activeCell="F32" sqref="F32"/>
    </sheetView>
  </sheetViews>
  <sheetFormatPr defaultColWidth="9" defaultRowHeight="9.6"/>
  <cols>
    <col min="1" max="1" width="9.75" style="2" customWidth="1"/>
    <col min="2" max="2" width="6.37962962962963" style="2" customWidth="1"/>
    <col min="3" max="3" width="6.25" style="2" customWidth="1"/>
    <col min="4" max="4" width="6.75" style="2" customWidth="1"/>
    <col min="5" max="5" width="8.12962962962963" style="2" customWidth="1"/>
    <col min="6" max="6" width="9" style="2"/>
    <col min="7" max="7" width="8.12962962962963" style="2" customWidth="1"/>
    <col min="8" max="8" width="4.62962962962963" style="2" customWidth="1"/>
    <col min="9" max="9" width="4.5" style="2" customWidth="1"/>
    <col min="10" max="10" width="5" style="2" customWidth="1"/>
    <col min="11" max="11" width="5.25" style="2" customWidth="1"/>
    <col min="12" max="12" width="6.5" style="2" customWidth="1"/>
    <col min="13" max="13" width="5.87962962962963" style="2" customWidth="1"/>
    <col min="14" max="14" width="4.87962962962963" style="2" customWidth="1"/>
    <col min="15" max="15" width="5.25" style="2" customWidth="1"/>
    <col min="16" max="16" width="6.87962962962963" style="2" customWidth="1"/>
    <col min="17" max="17" width="4.87962962962963" style="2" customWidth="1"/>
    <col min="18" max="18" width="4.37962962962963" style="2" customWidth="1"/>
    <col min="19" max="16383" width="9" style="2"/>
    <col min="16384" max="16384" width="9" style="3"/>
  </cols>
  <sheetData>
    <row r="1" s="1" customFormat="1" ht="19.2" spans="1:16384">
      <c r="A1" s="4" t="s">
        <v>16</v>
      </c>
      <c r="B1" s="4" t="s">
        <v>17</v>
      </c>
      <c r="C1" s="4" t="s">
        <v>18</v>
      </c>
      <c r="D1" s="4" t="s">
        <v>19</v>
      </c>
      <c r="E1" s="4" t="s">
        <v>146</v>
      </c>
      <c r="F1" s="4" t="s">
        <v>147</v>
      </c>
      <c r="G1" s="4" t="s">
        <v>148</v>
      </c>
      <c r="H1" s="4" t="s">
        <v>23</v>
      </c>
      <c r="I1" s="4" t="s">
        <v>24</v>
      </c>
      <c r="J1" s="4" t="s">
        <v>149</v>
      </c>
      <c r="K1" s="4" t="s">
        <v>150</v>
      </c>
      <c r="L1" s="4" t="s">
        <v>27</v>
      </c>
      <c r="M1" s="4" t="s">
        <v>151</v>
      </c>
      <c r="N1" s="4" t="s">
        <v>152</v>
      </c>
      <c r="O1" s="4" t="s">
        <v>30</v>
      </c>
      <c r="P1" s="4" t="s">
        <v>153</v>
      </c>
      <c r="Q1" s="9" t="s">
        <v>32</v>
      </c>
      <c r="R1" s="13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  <c r="XFD1" s="2"/>
    </row>
    <row r="2" s="1" customFormat="1" ht="9" customHeight="1" spans="1:16384">
      <c r="A2" s="5" t="s">
        <v>33</v>
      </c>
      <c r="B2" s="6" t="s">
        <v>34</v>
      </c>
      <c r="C2" s="7">
        <v>87</v>
      </c>
      <c r="D2" s="8">
        <v>91.25</v>
      </c>
      <c r="E2" s="4">
        <v>2.7</v>
      </c>
      <c r="F2" s="4">
        <v>2</v>
      </c>
      <c r="G2" s="4">
        <f>5+1</f>
        <v>6</v>
      </c>
      <c r="H2" s="9">
        <f t="shared" ref="H2:H33" si="0">C2*0.2</f>
        <v>17.4</v>
      </c>
      <c r="I2" s="9">
        <f t="shared" ref="I2:I33" si="1">D2*0.25</f>
        <v>22.8125</v>
      </c>
      <c r="J2" s="4">
        <v>8</v>
      </c>
      <c r="K2" s="4">
        <v>12</v>
      </c>
      <c r="L2" s="4">
        <f>((4+4)*0.3*0.5+1)</f>
        <v>2.2</v>
      </c>
      <c r="M2" s="4"/>
      <c r="N2" s="4"/>
      <c r="O2" s="4"/>
      <c r="P2" s="4">
        <v>5</v>
      </c>
      <c r="Q2" s="9">
        <f t="shared" ref="Q2:Q33" si="2">SUM(E2:P2)</f>
        <v>78.1125</v>
      </c>
      <c r="R2" s="13">
        <v>4</v>
      </c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  <c r="XFD2" s="2"/>
    </row>
    <row r="3" s="1" customFormat="1" ht="9" customHeight="1" spans="1:16384">
      <c r="A3" s="5" t="s">
        <v>35</v>
      </c>
      <c r="B3" s="6" t="s">
        <v>36</v>
      </c>
      <c r="C3" s="7">
        <v>81</v>
      </c>
      <c r="D3" s="10">
        <v>92.3</v>
      </c>
      <c r="E3" s="4">
        <v>2.5</v>
      </c>
      <c r="F3" s="4">
        <v>2</v>
      </c>
      <c r="G3" s="4">
        <v>3</v>
      </c>
      <c r="H3" s="9">
        <f t="shared" si="0"/>
        <v>16.2</v>
      </c>
      <c r="I3" s="9">
        <f t="shared" si="1"/>
        <v>23.075</v>
      </c>
      <c r="J3" s="4">
        <v>8</v>
      </c>
      <c r="K3" s="4">
        <v>12</v>
      </c>
      <c r="L3" s="4">
        <f>10*0.3</f>
        <v>3</v>
      </c>
      <c r="M3" s="4"/>
      <c r="N3" s="4"/>
      <c r="O3" s="4"/>
      <c r="P3" s="4">
        <v>5</v>
      </c>
      <c r="Q3" s="9">
        <f t="shared" si="2"/>
        <v>74.775</v>
      </c>
      <c r="R3" s="13">
        <v>6</v>
      </c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  <c r="XFD3" s="2"/>
    </row>
    <row r="4" s="1" customFormat="1" ht="9" customHeight="1" spans="1:16384">
      <c r="A4" s="5" t="s">
        <v>37</v>
      </c>
      <c r="B4" s="6" t="s">
        <v>38</v>
      </c>
      <c r="C4" s="7">
        <v>85</v>
      </c>
      <c r="D4" s="10">
        <v>91</v>
      </c>
      <c r="E4" s="4">
        <v>2.7</v>
      </c>
      <c r="F4" s="4">
        <v>2</v>
      </c>
      <c r="G4" s="4">
        <v>3</v>
      </c>
      <c r="H4" s="9">
        <f t="shared" si="0"/>
        <v>17</v>
      </c>
      <c r="I4" s="9">
        <f t="shared" si="1"/>
        <v>22.75</v>
      </c>
      <c r="J4" s="4">
        <v>8</v>
      </c>
      <c r="K4" s="4">
        <v>12</v>
      </c>
      <c r="L4" s="4">
        <f>10*0.3</f>
        <v>3</v>
      </c>
      <c r="M4" s="4"/>
      <c r="N4" s="4"/>
      <c r="O4" s="4"/>
      <c r="P4" s="4">
        <v>5</v>
      </c>
      <c r="Q4" s="9">
        <f t="shared" si="2"/>
        <v>75.45</v>
      </c>
      <c r="R4" s="13">
        <v>5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  <c r="XFD4" s="2"/>
    </row>
    <row r="5" s="1" customFormat="1" ht="9" customHeight="1" spans="1:16384">
      <c r="A5" s="5" t="s">
        <v>39</v>
      </c>
      <c r="B5" s="6" t="s">
        <v>40</v>
      </c>
      <c r="C5" s="7">
        <v>84</v>
      </c>
      <c r="D5" s="10">
        <v>89</v>
      </c>
      <c r="E5" s="4">
        <v>2.5</v>
      </c>
      <c r="F5" s="4">
        <v>2</v>
      </c>
      <c r="G5" s="4"/>
      <c r="H5" s="9">
        <f t="shared" si="0"/>
        <v>16.8</v>
      </c>
      <c r="I5" s="9">
        <f t="shared" si="1"/>
        <v>22.25</v>
      </c>
      <c r="J5" s="4">
        <v>8</v>
      </c>
      <c r="K5" s="4">
        <v>12</v>
      </c>
      <c r="L5" s="4"/>
      <c r="M5" s="4"/>
      <c r="N5" s="4"/>
      <c r="O5" s="4"/>
      <c r="P5" s="4"/>
      <c r="Q5" s="9">
        <f t="shared" si="2"/>
        <v>63.55</v>
      </c>
      <c r="R5" s="13">
        <v>21</v>
      </c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  <c r="XFC5" s="2"/>
      <c r="XFD5" s="2"/>
    </row>
    <row r="6" s="1" customFormat="1" ht="9" customHeight="1" spans="1:16384">
      <c r="A6" s="5" t="s">
        <v>41</v>
      </c>
      <c r="B6" s="6" t="s">
        <v>42</v>
      </c>
      <c r="C6" s="7">
        <v>85</v>
      </c>
      <c r="D6" s="10">
        <v>95</v>
      </c>
      <c r="E6" s="4">
        <v>2.5</v>
      </c>
      <c r="F6" s="4">
        <v>2</v>
      </c>
      <c r="G6" s="4">
        <v>1</v>
      </c>
      <c r="H6" s="9">
        <f t="shared" si="0"/>
        <v>17</v>
      </c>
      <c r="I6" s="9">
        <f t="shared" si="1"/>
        <v>23.75</v>
      </c>
      <c r="J6" s="4">
        <v>8</v>
      </c>
      <c r="K6" s="4">
        <v>12</v>
      </c>
      <c r="L6" s="4">
        <f>10*0.3+10*0.3+15*0.3</f>
        <v>10.5</v>
      </c>
      <c r="M6" s="4">
        <f>3+1</f>
        <v>4</v>
      </c>
      <c r="N6" s="4">
        <v>5</v>
      </c>
      <c r="O6" s="4">
        <f>20*0.3*0.3</f>
        <v>1.8</v>
      </c>
      <c r="P6" s="4">
        <f>5+0.3</f>
        <v>5.3</v>
      </c>
      <c r="Q6" s="9">
        <f t="shared" si="2"/>
        <v>92.85</v>
      </c>
      <c r="R6" s="13">
        <v>1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  <c r="XFD6" s="2"/>
    </row>
    <row r="7" s="1" customFormat="1" ht="9" customHeight="1" spans="1:16384">
      <c r="A7" s="5" t="s">
        <v>43</v>
      </c>
      <c r="B7" s="6" t="s">
        <v>44</v>
      </c>
      <c r="C7" s="7">
        <v>86.5</v>
      </c>
      <c r="D7" s="11">
        <v>89.5</v>
      </c>
      <c r="E7" s="4">
        <v>2.5</v>
      </c>
      <c r="F7" s="4">
        <v>2</v>
      </c>
      <c r="G7" s="4"/>
      <c r="H7" s="9">
        <f t="shared" si="0"/>
        <v>17.3</v>
      </c>
      <c r="I7" s="9">
        <f t="shared" si="1"/>
        <v>22.375</v>
      </c>
      <c r="J7" s="4">
        <v>8</v>
      </c>
      <c r="K7" s="4">
        <v>12</v>
      </c>
      <c r="L7" s="4">
        <f>1*0.3</f>
        <v>0.3</v>
      </c>
      <c r="M7" s="4"/>
      <c r="N7" s="4"/>
      <c r="O7" s="4"/>
      <c r="P7" s="4"/>
      <c r="Q7" s="9">
        <f t="shared" si="2"/>
        <v>64.475</v>
      </c>
      <c r="R7" s="13">
        <v>18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  <c r="XFD7" s="2"/>
    </row>
    <row r="8" s="1" customFormat="1" ht="9" customHeight="1" spans="1:16384">
      <c r="A8" s="5" t="s">
        <v>45</v>
      </c>
      <c r="B8" s="6" t="s">
        <v>46</v>
      </c>
      <c r="C8" s="7">
        <v>78</v>
      </c>
      <c r="D8" s="8">
        <v>84.5</v>
      </c>
      <c r="E8" s="4">
        <v>2.7</v>
      </c>
      <c r="F8" s="4">
        <v>2</v>
      </c>
      <c r="G8" s="4">
        <v>2</v>
      </c>
      <c r="H8" s="9">
        <f t="shared" si="0"/>
        <v>15.6</v>
      </c>
      <c r="I8" s="9">
        <f t="shared" si="1"/>
        <v>21.125</v>
      </c>
      <c r="J8" s="4">
        <v>8</v>
      </c>
      <c r="K8" s="4">
        <v>12</v>
      </c>
      <c r="L8" s="4">
        <f>4*0.3*0.5</f>
        <v>0.6</v>
      </c>
      <c r="M8" s="4"/>
      <c r="N8" s="4"/>
      <c r="O8" s="4"/>
      <c r="P8" s="4"/>
      <c r="Q8" s="9">
        <f t="shared" si="2"/>
        <v>64.025</v>
      </c>
      <c r="R8" s="13">
        <v>19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  <c r="XFD8" s="2"/>
    </row>
    <row r="9" s="1" customFormat="1" ht="9" customHeight="1" spans="1:16384">
      <c r="A9" s="5" t="s">
        <v>47</v>
      </c>
      <c r="B9" s="6" t="s">
        <v>48</v>
      </c>
      <c r="C9" s="7">
        <v>85</v>
      </c>
      <c r="D9" s="8">
        <v>82.5</v>
      </c>
      <c r="E9" s="4">
        <v>2.5</v>
      </c>
      <c r="F9" s="4">
        <v>2</v>
      </c>
      <c r="G9" s="4">
        <v>1</v>
      </c>
      <c r="H9" s="9">
        <f t="shared" si="0"/>
        <v>17</v>
      </c>
      <c r="I9" s="9">
        <f t="shared" si="1"/>
        <v>20.625</v>
      </c>
      <c r="J9" s="4">
        <v>8</v>
      </c>
      <c r="K9" s="4">
        <v>12</v>
      </c>
      <c r="L9" s="4"/>
      <c r="M9" s="4"/>
      <c r="N9" s="4"/>
      <c r="O9" s="4"/>
      <c r="P9" s="4"/>
      <c r="Q9" s="9">
        <f t="shared" si="2"/>
        <v>63.125</v>
      </c>
      <c r="R9" s="13">
        <v>24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  <c r="XFD9" s="2"/>
    </row>
    <row r="10" s="1" customFormat="1" ht="9" customHeight="1" spans="1:16384">
      <c r="A10" s="5" t="s">
        <v>49</v>
      </c>
      <c r="B10" s="6" t="s">
        <v>50</v>
      </c>
      <c r="C10" s="7">
        <v>83</v>
      </c>
      <c r="D10" s="8">
        <v>84.3</v>
      </c>
      <c r="E10" s="4">
        <v>2.7</v>
      </c>
      <c r="F10" s="4">
        <v>2</v>
      </c>
      <c r="G10" s="4">
        <f>1+5</f>
        <v>6</v>
      </c>
      <c r="H10" s="9">
        <f t="shared" si="0"/>
        <v>16.6</v>
      </c>
      <c r="I10" s="9">
        <f t="shared" si="1"/>
        <v>21.075</v>
      </c>
      <c r="J10" s="4">
        <v>8</v>
      </c>
      <c r="K10" s="4">
        <v>12</v>
      </c>
      <c r="L10" s="4"/>
      <c r="M10" s="4"/>
      <c r="N10" s="4"/>
      <c r="O10" s="4"/>
      <c r="P10" s="4">
        <f>5+0.3</f>
        <v>5.3</v>
      </c>
      <c r="Q10" s="9">
        <f t="shared" si="2"/>
        <v>73.675</v>
      </c>
      <c r="R10" s="13">
        <v>8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  <c r="XFD10" s="2"/>
    </row>
    <row r="11" s="1" customFormat="1" ht="9" customHeight="1" spans="1:16384">
      <c r="A11" s="5" t="s">
        <v>51</v>
      </c>
      <c r="B11" s="6" t="s">
        <v>52</v>
      </c>
      <c r="C11" s="7">
        <v>79</v>
      </c>
      <c r="D11" s="8">
        <v>88</v>
      </c>
      <c r="E11" s="4">
        <v>2.5</v>
      </c>
      <c r="F11" s="4">
        <v>2</v>
      </c>
      <c r="G11" s="4"/>
      <c r="H11" s="9">
        <f t="shared" si="0"/>
        <v>15.8</v>
      </c>
      <c r="I11" s="9">
        <f t="shared" si="1"/>
        <v>22</v>
      </c>
      <c r="J11" s="4">
        <v>8</v>
      </c>
      <c r="K11" s="4">
        <v>12</v>
      </c>
      <c r="L11" s="4">
        <f>4*0.3+3*0.3*0.5</f>
        <v>1.65</v>
      </c>
      <c r="M11" s="4">
        <f>5*0.1+3+3</f>
        <v>6.5</v>
      </c>
      <c r="N11" s="4"/>
      <c r="O11" s="4">
        <f>20*0.3*0.3+3*0.3+3*0.3*0.3</f>
        <v>2.97</v>
      </c>
      <c r="P11" s="4">
        <v>5</v>
      </c>
      <c r="Q11" s="9">
        <f t="shared" si="2"/>
        <v>78.42</v>
      </c>
      <c r="R11" s="13">
        <v>3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2"/>
      <c r="XFD11" s="2"/>
    </row>
    <row r="12" s="1" customFormat="1" ht="9" customHeight="1" spans="1:16384">
      <c r="A12" s="5" t="s">
        <v>53</v>
      </c>
      <c r="B12" s="6" t="s">
        <v>54</v>
      </c>
      <c r="C12" s="7">
        <v>86</v>
      </c>
      <c r="D12" s="8">
        <v>82.5</v>
      </c>
      <c r="E12" s="4">
        <v>2.5</v>
      </c>
      <c r="F12" s="4">
        <v>2</v>
      </c>
      <c r="G12" s="4">
        <v>1</v>
      </c>
      <c r="H12" s="9">
        <f t="shared" si="0"/>
        <v>17.2</v>
      </c>
      <c r="I12" s="9">
        <f t="shared" si="1"/>
        <v>20.625</v>
      </c>
      <c r="J12" s="4">
        <v>8</v>
      </c>
      <c r="K12" s="4">
        <v>12</v>
      </c>
      <c r="L12" s="4">
        <f>4*0.3*0.5+2*0.5</f>
        <v>1.6</v>
      </c>
      <c r="M12" s="4"/>
      <c r="N12" s="4"/>
      <c r="O12" s="4"/>
      <c r="P12" s="4"/>
      <c r="Q12" s="9">
        <f t="shared" si="2"/>
        <v>64.925</v>
      </c>
      <c r="R12" s="13">
        <v>15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2"/>
      <c r="XFD12" s="2"/>
    </row>
    <row r="13" s="1" customFormat="1" ht="9" customHeight="1" spans="1:16384">
      <c r="A13" s="5" t="s">
        <v>55</v>
      </c>
      <c r="B13" s="12" t="s">
        <v>56</v>
      </c>
      <c r="C13" s="7">
        <v>82</v>
      </c>
      <c r="D13" s="8">
        <v>88.7</v>
      </c>
      <c r="E13" s="4">
        <v>2.5</v>
      </c>
      <c r="F13" s="4">
        <v>2</v>
      </c>
      <c r="G13" s="4"/>
      <c r="H13" s="9">
        <f t="shared" si="0"/>
        <v>16.4</v>
      </c>
      <c r="I13" s="9">
        <f t="shared" si="1"/>
        <v>22.175</v>
      </c>
      <c r="J13" s="4">
        <v>8</v>
      </c>
      <c r="K13" s="4">
        <v>12</v>
      </c>
      <c r="L13" s="4">
        <f>(2*0.3+10*0.3)*0.5</f>
        <v>1.8</v>
      </c>
      <c r="M13" s="4">
        <f>5*0.1+2+5*0.1</f>
        <v>3</v>
      </c>
      <c r="N13" s="4"/>
      <c r="O13" s="4">
        <f>20*0.3*0.3+3*0.3</f>
        <v>2.7</v>
      </c>
      <c r="P13" s="4"/>
      <c r="Q13" s="9">
        <f t="shared" si="2"/>
        <v>70.575</v>
      </c>
      <c r="R13" s="13">
        <v>9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2"/>
      <c r="XFD13" s="2"/>
    </row>
    <row r="14" s="1" customFormat="1" ht="9" customHeight="1" spans="1:16384">
      <c r="A14" s="5" t="s">
        <v>57</v>
      </c>
      <c r="B14" s="6" t="s">
        <v>58</v>
      </c>
      <c r="C14" s="7">
        <v>84.25</v>
      </c>
      <c r="D14" s="8">
        <v>84.5</v>
      </c>
      <c r="E14" s="4">
        <v>2.5</v>
      </c>
      <c r="F14" s="4">
        <v>2</v>
      </c>
      <c r="G14" s="4"/>
      <c r="H14" s="9">
        <f t="shared" si="0"/>
        <v>16.85</v>
      </c>
      <c r="I14" s="9">
        <f t="shared" si="1"/>
        <v>21.125</v>
      </c>
      <c r="J14" s="4">
        <v>8</v>
      </c>
      <c r="K14" s="4">
        <v>12</v>
      </c>
      <c r="L14" s="4">
        <f>2*0.5</f>
        <v>1</v>
      </c>
      <c r="M14" s="4">
        <f>2+5*0.3</f>
        <v>3.5</v>
      </c>
      <c r="N14" s="4"/>
      <c r="O14" s="4"/>
      <c r="P14" s="4"/>
      <c r="Q14" s="9">
        <f t="shared" si="2"/>
        <v>66.975</v>
      </c>
      <c r="R14" s="13">
        <v>13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2"/>
      <c r="XFD14" s="2"/>
    </row>
    <row r="15" s="1" customFormat="1" ht="9" customHeight="1" spans="1:16384">
      <c r="A15" s="5" t="s">
        <v>59</v>
      </c>
      <c r="B15" s="6" t="s">
        <v>60</v>
      </c>
      <c r="C15" s="7">
        <v>81</v>
      </c>
      <c r="D15" s="10">
        <v>86</v>
      </c>
      <c r="E15" s="4">
        <v>2.5</v>
      </c>
      <c r="F15" s="4">
        <v>2</v>
      </c>
      <c r="G15" s="4">
        <v>1</v>
      </c>
      <c r="H15" s="9">
        <f t="shared" si="0"/>
        <v>16.2</v>
      </c>
      <c r="I15" s="9">
        <f t="shared" si="1"/>
        <v>21.5</v>
      </c>
      <c r="J15" s="4">
        <v>8</v>
      </c>
      <c r="K15" s="4">
        <v>12</v>
      </c>
      <c r="L15" s="4">
        <f>1*0.5+2*0.5</f>
        <v>1.5</v>
      </c>
      <c r="M15" s="4">
        <v>15</v>
      </c>
      <c r="N15" s="4"/>
      <c r="O15" s="4">
        <f t="shared" ref="O15:O19" si="3">3*0.3*0.3</f>
        <v>0.27</v>
      </c>
      <c r="P15" s="4"/>
      <c r="Q15" s="9">
        <f t="shared" si="2"/>
        <v>79.97</v>
      </c>
      <c r="R15" s="13">
        <v>2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2"/>
      <c r="XFD15" s="2"/>
    </row>
    <row r="16" s="1" customFormat="1" ht="9" customHeight="1" spans="1:16384">
      <c r="A16" s="5" t="s">
        <v>61</v>
      </c>
      <c r="B16" s="6" t="s">
        <v>62</v>
      </c>
      <c r="C16" s="7">
        <v>79</v>
      </c>
      <c r="D16" s="8">
        <v>88.75</v>
      </c>
      <c r="E16" s="4">
        <v>2.5</v>
      </c>
      <c r="F16" s="4">
        <v>2</v>
      </c>
      <c r="G16" s="4">
        <v>3</v>
      </c>
      <c r="H16" s="9">
        <f t="shared" si="0"/>
        <v>15.8</v>
      </c>
      <c r="I16" s="9">
        <f t="shared" si="1"/>
        <v>22.1875</v>
      </c>
      <c r="J16" s="4">
        <v>8</v>
      </c>
      <c r="K16" s="4">
        <v>12</v>
      </c>
      <c r="L16" s="4">
        <f>4+4*0.3+2+1</f>
        <v>8.2</v>
      </c>
      <c r="M16" s="4"/>
      <c r="N16" s="4"/>
      <c r="O16" s="3"/>
      <c r="P16" s="4">
        <f>0.5+0.3</f>
        <v>0.8</v>
      </c>
      <c r="Q16" s="9">
        <f t="shared" si="2"/>
        <v>74.4875</v>
      </c>
      <c r="R16" s="13">
        <v>7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2"/>
      <c r="XFD16" s="2"/>
    </row>
    <row r="17" s="1" customFormat="1" ht="9" customHeight="1" spans="1:16384">
      <c r="A17" s="5" t="s">
        <v>63</v>
      </c>
      <c r="B17" s="6" t="s">
        <v>64</v>
      </c>
      <c r="C17" s="7">
        <v>80.33</v>
      </c>
      <c r="D17" s="8">
        <v>75.2</v>
      </c>
      <c r="E17" s="4">
        <v>2.5</v>
      </c>
      <c r="F17" s="4">
        <v>2</v>
      </c>
      <c r="G17" s="4"/>
      <c r="H17" s="9">
        <f t="shared" si="0"/>
        <v>16.066</v>
      </c>
      <c r="I17" s="9">
        <f t="shared" si="1"/>
        <v>18.8</v>
      </c>
      <c r="J17" s="4">
        <v>8</v>
      </c>
      <c r="K17" s="4">
        <v>12</v>
      </c>
      <c r="L17" s="4">
        <f>2*0.3+2*0.5</f>
        <v>1.6</v>
      </c>
      <c r="M17" s="4"/>
      <c r="N17" s="4"/>
      <c r="O17" s="4">
        <f t="shared" si="3"/>
        <v>0.27</v>
      </c>
      <c r="P17" s="4"/>
      <c r="Q17" s="9">
        <f t="shared" si="2"/>
        <v>61.236</v>
      </c>
      <c r="R17" s="13">
        <v>32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2"/>
      <c r="XFD17" s="2"/>
    </row>
    <row r="18" s="1" customFormat="1" ht="9" customHeight="1" spans="1:16384">
      <c r="A18" s="5" t="s">
        <v>65</v>
      </c>
      <c r="B18" s="6" t="s">
        <v>66</v>
      </c>
      <c r="C18" s="7">
        <v>81</v>
      </c>
      <c r="D18" s="10">
        <v>91</v>
      </c>
      <c r="E18" s="4">
        <v>2.5</v>
      </c>
      <c r="F18" s="4">
        <v>2</v>
      </c>
      <c r="G18" s="4">
        <v>1</v>
      </c>
      <c r="H18" s="9">
        <f t="shared" si="0"/>
        <v>16.2</v>
      </c>
      <c r="I18" s="9">
        <f t="shared" si="1"/>
        <v>22.75</v>
      </c>
      <c r="J18" s="4">
        <v>8</v>
      </c>
      <c r="K18" s="4">
        <v>12</v>
      </c>
      <c r="L18" s="4">
        <f>10*0.3*0.5+1+3*0.3*0.5</f>
        <v>2.95</v>
      </c>
      <c r="M18" s="4">
        <f>0.5</f>
        <v>0.5</v>
      </c>
      <c r="N18" s="4"/>
      <c r="O18" s="4"/>
      <c r="P18" s="4"/>
      <c r="Q18" s="9">
        <f t="shared" si="2"/>
        <v>67.9</v>
      </c>
      <c r="R18" s="13">
        <v>11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  <c r="XFD18" s="2"/>
    </row>
    <row r="19" s="1" customFormat="1" ht="9" customHeight="1" spans="1:16384">
      <c r="A19" s="5" t="s">
        <v>67</v>
      </c>
      <c r="B19" s="12" t="s">
        <v>68</v>
      </c>
      <c r="C19" s="7">
        <v>80.33</v>
      </c>
      <c r="D19" s="8">
        <v>74.4</v>
      </c>
      <c r="E19" s="4">
        <v>2.5</v>
      </c>
      <c r="F19" s="4">
        <v>2</v>
      </c>
      <c r="G19" s="4">
        <v>1</v>
      </c>
      <c r="H19" s="9">
        <f t="shared" si="0"/>
        <v>16.066</v>
      </c>
      <c r="I19" s="9">
        <f t="shared" si="1"/>
        <v>18.6</v>
      </c>
      <c r="J19" s="4">
        <v>8</v>
      </c>
      <c r="K19" s="4">
        <v>12</v>
      </c>
      <c r="L19" s="4">
        <f>2*0.3+2+2*0.3*0.5</f>
        <v>2.9</v>
      </c>
      <c r="M19" s="4"/>
      <c r="N19" s="4"/>
      <c r="O19" s="4">
        <f t="shared" si="3"/>
        <v>0.27</v>
      </c>
      <c r="P19" s="4"/>
      <c r="Q19" s="9">
        <f t="shared" si="2"/>
        <v>63.336</v>
      </c>
      <c r="R19" s="13">
        <v>22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2"/>
      <c r="XFD19" s="2"/>
    </row>
    <row r="20" s="1" customFormat="1" ht="9" customHeight="1" spans="1:16384">
      <c r="A20" s="5" t="s">
        <v>69</v>
      </c>
      <c r="B20" s="6" t="s">
        <v>70</v>
      </c>
      <c r="C20" s="7">
        <v>82</v>
      </c>
      <c r="D20" s="8">
        <v>87</v>
      </c>
      <c r="E20" s="4">
        <v>2.5</v>
      </c>
      <c r="F20" s="4">
        <v>2</v>
      </c>
      <c r="G20" s="4">
        <f>1+1</f>
        <v>2</v>
      </c>
      <c r="H20" s="9">
        <f t="shared" si="0"/>
        <v>16.4</v>
      </c>
      <c r="I20" s="9">
        <f t="shared" si="1"/>
        <v>21.75</v>
      </c>
      <c r="J20" s="4">
        <v>8</v>
      </c>
      <c r="K20" s="4">
        <v>12</v>
      </c>
      <c r="L20" s="4"/>
      <c r="M20" s="4"/>
      <c r="N20" s="4"/>
      <c r="O20" s="4"/>
      <c r="P20" s="4">
        <v>5</v>
      </c>
      <c r="Q20" s="9">
        <f t="shared" si="2"/>
        <v>69.65</v>
      </c>
      <c r="R20" s="13">
        <v>10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2"/>
      <c r="XFD20" s="2"/>
    </row>
    <row r="21" s="1" customFormat="1" ht="9" customHeight="1" spans="1:16384">
      <c r="A21" s="5" t="s">
        <v>71</v>
      </c>
      <c r="B21" s="6" t="s">
        <v>72</v>
      </c>
      <c r="C21" s="7">
        <v>81</v>
      </c>
      <c r="D21" s="8">
        <v>81</v>
      </c>
      <c r="E21" s="4">
        <v>2.5</v>
      </c>
      <c r="F21" s="4">
        <v>2</v>
      </c>
      <c r="G21" s="4">
        <v>1</v>
      </c>
      <c r="H21" s="9">
        <f t="shared" si="0"/>
        <v>16.2</v>
      </c>
      <c r="I21" s="9">
        <f t="shared" si="1"/>
        <v>20.25</v>
      </c>
      <c r="J21" s="4">
        <v>8</v>
      </c>
      <c r="K21" s="4">
        <v>12</v>
      </c>
      <c r="L21" s="4">
        <f>2*0.5</f>
        <v>1</v>
      </c>
      <c r="M21" s="4"/>
      <c r="N21" s="4"/>
      <c r="O21" s="4"/>
      <c r="P21" s="4"/>
      <c r="Q21" s="9">
        <f t="shared" si="2"/>
        <v>62.95</v>
      </c>
      <c r="R21" s="13">
        <v>25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2"/>
      <c r="XFD21" s="2"/>
    </row>
    <row r="22" s="1" customFormat="1" ht="9" customHeight="1" spans="1:16384">
      <c r="A22" s="5" t="s">
        <v>73</v>
      </c>
      <c r="B22" s="12" t="s">
        <v>74</v>
      </c>
      <c r="C22" s="7">
        <v>77</v>
      </c>
      <c r="D22" s="8">
        <v>82.25</v>
      </c>
      <c r="E22" s="4">
        <v>2.5</v>
      </c>
      <c r="F22" s="4">
        <v>2</v>
      </c>
      <c r="G22" s="9">
        <v>1</v>
      </c>
      <c r="H22" s="9">
        <f t="shared" si="0"/>
        <v>15.4</v>
      </c>
      <c r="I22" s="9">
        <f t="shared" si="1"/>
        <v>20.5625</v>
      </c>
      <c r="J22" s="4">
        <v>8</v>
      </c>
      <c r="K22" s="4">
        <v>12</v>
      </c>
      <c r="L22" s="9">
        <f>1*0.5</f>
        <v>0.5</v>
      </c>
      <c r="M22" s="9"/>
      <c r="N22" s="9"/>
      <c r="O22" s="4">
        <f>20*0.3*0.3+3*0.3</f>
        <v>2.7</v>
      </c>
      <c r="P22" s="9"/>
      <c r="Q22" s="9">
        <f t="shared" si="2"/>
        <v>64.6625</v>
      </c>
      <c r="R22" s="13">
        <v>17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  <c r="XFC22" s="2"/>
      <c r="XFD22" s="2"/>
    </row>
    <row r="23" s="1" customFormat="1" ht="9" customHeight="1" spans="1:16384">
      <c r="A23" s="5" t="s">
        <v>75</v>
      </c>
      <c r="B23" s="6" t="s">
        <v>76</v>
      </c>
      <c r="C23" s="7">
        <v>82</v>
      </c>
      <c r="D23" s="10">
        <v>83.3</v>
      </c>
      <c r="E23" s="4">
        <v>2.5</v>
      </c>
      <c r="F23" s="4">
        <v>2</v>
      </c>
      <c r="G23" s="9"/>
      <c r="H23" s="9">
        <f t="shared" si="0"/>
        <v>16.4</v>
      </c>
      <c r="I23" s="9">
        <f t="shared" si="1"/>
        <v>20.825</v>
      </c>
      <c r="J23" s="4">
        <v>8</v>
      </c>
      <c r="K23" s="4">
        <v>12</v>
      </c>
      <c r="L23" s="9">
        <f>2*0.3*0.5</f>
        <v>0.3</v>
      </c>
      <c r="M23" s="9"/>
      <c r="N23" s="9"/>
      <c r="O23" s="9"/>
      <c r="P23" s="9"/>
      <c r="Q23" s="9">
        <f t="shared" si="2"/>
        <v>62.025</v>
      </c>
      <c r="R23" s="13">
        <v>31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  <c r="XFD23" s="2"/>
    </row>
    <row r="24" s="1" customFormat="1" ht="9" customHeight="1" spans="1:16384">
      <c r="A24" s="5" t="s">
        <v>77</v>
      </c>
      <c r="B24" s="6" t="s">
        <v>78</v>
      </c>
      <c r="C24" s="7">
        <v>86</v>
      </c>
      <c r="D24" s="11">
        <v>83.8</v>
      </c>
      <c r="E24" s="4">
        <v>2.5</v>
      </c>
      <c r="F24" s="4">
        <v>2</v>
      </c>
      <c r="G24" s="9"/>
      <c r="H24" s="9">
        <f t="shared" si="0"/>
        <v>17.2</v>
      </c>
      <c r="I24" s="9">
        <f t="shared" si="1"/>
        <v>20.95</v>
      </c>
      <c r="J24" s="4">
        <v>8</v>
      </c>
      <c r="K24" s="4">
        <v>12</v>
      </c>
      <c r="L24" s="9">
        <f>2*0.3*0.5</f>
        <v>0.3</v>
      </c>
      <c r="M24" s="9"/>
      <c r="N24" s="9"/>
      <c r="O24" s="9"/>
      <c r="P24" s="9"/>
      <c r="Q24" s="9">
        <f t="shared" si="2"/>
        <v>62.95</v>
      </c>
      <c r="R24" s="13">
        <v>26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  <c r="XFC24" s="2"/>
      <c r="XFD24" s="2"/>
    </row>
    <row r="25" s="1" customFormat="1" ht="9" customHeight="1" spans="1:16384">
      <c r="A25" s="5" t="s">
        <v>79</v>
      </c>
      <c r="B25" s="6" t="s">
        <v>80</v>
      </c>
      <c r="C25" s="7">
        <v>77</v>
      </c>
      <c r="D25" s="8">
        <v>86.5</v>
      </c>
      <c r="E25" s="4">
        <v>2.5</v>
      </c>
      <c r="F25" s="4">
        <v>2</v>
      </c>
      <c r="G25" s="9"/>
      <c r="H25" s="9">
        <f t="shared" si="0"/>
        <v>15.4</v>
      </c>
      <c r="I25" s="9">
        <f t="shared" si="1"/>
        <v>21.625</v>
      </c>
      <c r="J25" s="4">
        <v>8</v>
      </c>
      <c r="K25" s="4">
        <v>12</v>
      </c>
      <c r="L25" s="9">
        <f>2*0.5</f>
        <v>1</v>
      </c>
      <c r="M25" s="9"/>
      <c r="N25" s="9"/>
      <c r="O25" s="9"/>
      <c r="P25" s="9"/>
      <c r="Q25" s="9">
        <f t="shared" si="2"/>
        <v>62.525</v>
      </c>
      <c r="R25" s="13">
        <v>29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  <c r="XFC25" s="2"/>
      <c r="XFD25" s="2"/>
    </row>
    <row r="26" s="1" customFormat="1" ht="9" customHeight="1" spans="1:16384">
      <c r="A26" s="5" t="s">
        <v>81</v>
      </c>
      <c r="B26" s="6" t="s">
        <v>82</v>
      </c>
      <c r="C26" s="7">
        <v>84.13</v>
      </c>
      <c r="D26" s="11">
        <v>84</v>
      </c>
      <c r="E26" s="4">
        <v>2.5</v>
      </c>
      <c r="F26" s="4">
        <v>2</v>
      </c>
      <c r="G26" s="9"/>
      <c r="H26" s="9">
        <f t="shared" si="0"/>
        <v>16.826</v>
      </c>
      <c r="I26" s="9">
        <f t="shared" si="1"/>
        <v>21</v>
      </c>
      <c r="J26" s="4">
        <v>8</v>
      </c>
      <c r="K26" s="4">
        <v>12</v>
      </c>
      <c r="L26" s="9"/>
      <c r="M26" s="9"/>
      <c r="N26" s="9"/>
      <c r="O26" s="9"/>
      <c r="P26" s="9"/>
      <c r="Q26" s="9">
        <f t="shared" si="2"/>
        <v>62.326</v>
      </c>
      <c r="R26" s="13">
        <v>30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  <c r="XFC26" s="2"/>
      <c r="XFD26" s="2"/>
    </row>
    <row r="27" s="1" customFormat="1" ht="9" customHeight="1" spans="1:16384">
      <c r="A27" s="5" t="s">
        <v>83</v>
      </c>
      <c r="B27" s="6" t="s">
        <v>84</v>
      </c>
      <c r="C27" s="7">
        <v>84.75</v>
      </c>
      <c r="D27" s="11">
        <v>84.6</v>
      </c>
      <c r="E27" s="4">
        <v>2.5</v>
      </c>
      <c r="F27" s="4">
        <v>2</v>
      </c>
      <c r="G27" s="9"/>
      <c r="H27" s="9">
        <f t="shared" si="0"/>
        <v>16.95</v>
      </c>
      <c r="I27" s="9">
        <f t="shared" si="1"/>
        <v>21.15</v>
      </c>
      <c r="J27" s="4">
        <v>8</v>
      </c>
      <c r="K27" s="4">
        <v>12</v>
      </c>
      <c r="L27" s="9">
        <f>4*0.3</f>
        <v>1.2</v>
      </c>
      <c r="M27" s="9"/>
      <c r="N27" s="9"/>
      <c r="O27" s="9"/>
      <c r="P27" s="9"/>
      <c r="Q27" s="9">
        <f t="shared" si="2"/>
        <v>63.8</v>
      </c>
      <c r="R27" s="13">
        <v>20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  <c r="XFC27" s="2"/>
      <c r="XFD27" s="2"/>
    </row>
    <row r="28" s="1" customFormat="1" ht="9" customHeight="1" spans="1:16384">
      <c r="A28" s="5" t="s">
        <v>85</v>
      </c>
      <c r="B28" s="6" t="s">
        <v>86</v>
      </c>
      <c r="C28" s="7">
        <v>83.33</v>
      </c>
      <c r="D28" s="8">
        <v>79.3</v>
      </c>
      <c r="E28" s="4">
        <v>2.5</v>
      </c>
      <c r="F28" s="4">
        <v>2</v>
      </c>
      <c r="G28" s="9">
        <v>1</v>
      </c>
      <c r="H28" s="9">
        <f t="shared" si="0"/>
        <v>16.666</v>
      </c>
      <c r="I28" s="9">
        <f t="shared" si="1"/>
        <v>19.825</v>
      </c>
      <c r="J28" s="4">
        <v>8</v>
      </c>
      <c r="K28" s="4">
        <v>12</v>
      </c>
      <c r="L28" s="9"/>
      <c r="M28" s="9"/>
      <c r="N28" s="9">
        <v>5</v>
      </c>
      <c r="O28" s="9"/>
      <c r="P28" s="9"/>
      <c r="Q28" s="9">
        <f t="shared" si="2"/>
        <v>66.991</v>
      </c>
      <c r="R28" s="13">
        <v>12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  <c r="XFC28" s="2"/>
      <c r="XFD28" s="2"/>
    </row>
    <row r="29" s="1" customFormat="1" ht="9" customHeight="1" spans="1:16384">
      <c r="A29" s="5" t="s">
        <v>87</v>
      </c>
      <c r="B29" s="6" t="s">
        <v>88</v>
      </c>
      <c r="C29" s="7">
        <v>85</v>
      </c>
      <c r="D29" s="10">
        <v>79</v>
      </c>
      <c r="E29" s="4">
        <v>2.5</v>
      </c>
      <c r="F29" s="4">
        <v>2</v>
      </c>
      <c r="G29" s="9"/>
      <c r="H29" s="9">
        <f t="shared" si="0"/>
        <v>17</v>
      </c>
      <c r="I29" s="9">
        <f t="shared" si="1"/>
        <v>19.75</v>
      </c>
      <c r="J29" s="4">
        <v>8</v>
      </c>
      <c r="K29" s="4">
        <v>12</v>
      </c>
      <c r="L29" s="9">
        <f>1*0.5+2*0.5</f>
        <v>1.5</v>
      </c>
      <c r="M29" s="9"/>
      <c r="N29" s="9"/>
      <c r="O29" s="9"/>
      <c r="P29" s="9"/>
      <c r="Q29" s="9">
        <f t="shared" si="2"/>
        <v>62.75</v>
      </c>
      <c r="R29" s="13">
        <v>28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  <c r="XFC29" s="2"/>
      <c r="XFD29" s="2"/>
    </row>
    <row r="30" s="1" customFormat="1" ht="9" customHeight="1" spans="1:16384">
      <c r="A30" s="5" t="s">
        <v>89</v>
      </c>
      <c r="B30" s="6" t="s">
        <v>90</v>
      </c>
      <c r="C30" s="7">
        <v>81</v>
      </c>
      <c r="D30" s="10">
        <v>87</v>
      </c>
      <c r="E30" s="4">
        <v>2.5</v>
      </c>
      <c r="F30" s="4">
        <v>2</v>
      </c>
      <c r="G30" s="9"/>
      <c r="H30" s="9">
        <f t="shared" si="0"/>
        <v>16.2</v>
      </c>
      <c r="I30" s="9">
        <f t="shared" si="1"/>
        <v>21.75</v>
      </c>
      <c r="J30" s="4">
        <v>8</v>
      </c>
      <c r="K30" s="4">
        <v>12</v>
      </c>
      <c r="L30" s="9">
        <f>4*0.3+3*0.3*0.5</f>
        <v>1.65</v>
      </c>
      <c r="M30" s="9"/>
      <c r="N30" s="9"/>
      <c r="O30" s="9">
        <f>20*0.3*0.3</f>
        <v>1.8</v>
      </c>
      <c r="P30" s="9"/>
      <c r="Q30" s="9">
        <f t="shared" si="2"/>
        <v>65.9</v>
      </c>
      <c r="R30" s="13">
        <v>14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  <c r="XFC30" s="2"/>
      <c r="XFD30" s="2"/>
    </row>
    <row r="31" s="1" customFormat="1" ht="9" customHeight="1" spans="1:16384">
      <c r="A31" s="5" t="s">
        <v>91</v>
      </c>
      <c r="B31" s="6" t="s">
        <v>92</v>
      </c>
      <c r="C31" s="7">
        <v>85</v>
      </c>
      <c r="D31" s="11">
        <v>83</v>
      </c>
      <c r="E31" s="4">
        <v>2.5</v>
      </c>
      <c r="F31" s="4">
        <v>2</v>
      </c>
      <c r="G31" s="9"/>
      <c r="H31" s="9">
        <f t="shared" si="0"/>
        <v>17</v>
      </c>
      <c r="I31" s="9">
        <f t="shared" si="1"/>
        <v>20.75</v>
      </c>
      <c r="J31" s="4">
        <v>8</v>
      </c>
      <c r="K31" s="4">
        <v>12</v>
      </c>
      <c r="L31" s="9">
        <v>1</v>
      </c>
      <c r="M31" s="9"/>
      <c r="N31" s="9"/>
      <c r="O31" s="9"/>
      <c r="P31" s="9"/>
      <c r="Q31" s="9">
        <f t="shared" si="2"/>
        <v>63.25</v>
      </c>
      <c r="R31" s="13">
        <v>23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  <c r="XFC31" s="2"/>
      <c r="XFD31" s="2"/>
    </row>
    <row r="32" s="1" customFormat="1" ht="9" customHeight="1" spans="1:16384">
      <c r="A32" s="5" t="s">
        <v>93</v>
      </c>
      <c r="B32" s="6" t="s">
        <v>94</v>
      </c>
      <c r="C32" s="7">
        <v>83</v>
      </c>
      <c r="D32" s="10">
        <v>86.8</v>
      </c>
      <c r="E32" s="4">
        <v>2.5</v>
      </c>
      <c r="F32" s="4">
        <v>2</v>
      </c>
      <c r="G32" s="9"/>
      <c r="H32" s="9">
        <f t="shared" si="0"/>
        <v>16.6</v>
      </c>
      <c r="I32" s="9">
        <f t="shared" si="1"/>
        <v>21.7</v>
      </c>
      <c r="J32" s="4">
        <v>8</v>
      </c>
      <c r="K32" s="4">
        <v>12</v>
      </c>
      <c r="L32" s="9">
        <f>2*0.3+1*0.5+2*0.5</f>
        <v>2.1</v>
      </c>
      <c r="M32" s="9"/>
      <c r="N32" s="9"/>
      <c r="O32" s="9"/>
      <c r="P32" s="9"/>
      <c r="Q32" s="9">
        <f t="shared" si="2"/>
        <v>64.9</v>
      </c>
      <c r="R32" s="13">
        <v>16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  <c r="XFC32" s="2"/>
      <c r="XFD32" s="2"/>
    </row>
    <row r="33" s="1" customFormat="1" ht="9" customHeight="1" spans="1:16384">
      <c r="A33" s="5" t="s">
        <v>95</v>
      </c>
      <c r="B33" s="6" t="s">
        <v>96</v>
      </c>
      <c r="C33" s="7">
        <v>81.8</v>
      </c>
      <c r="D33" s="8">
        <v>80</v>
      </c>
      <c r="E33" s="4">
        <v>2.5</v>
      </c>
      <c r="F33" s="4">
        <v>2</v>
      </c>
      <c r="G33" s="9">
        <v>1</v>
      </c>
      <c r="H33" s="9">
        <f t="shared" si="0"/>
        <v>16.36</v>
      </c>
      <c r="I33" s="9">
        <f t="shared" si="1"/>
        <v>20</v>
      </c>
      <c r="J33" s="4">
        <v>8</v>
      </c>
      <c r="K33" s="4">
        <v>12</v>
      </c>
      <c r="L33" s="9">
        <v>1</v>
      </c>
      <c r="M33" s="9"/>
      <c r="N33" s="9"/>
      <c r="O33" s="9"/>
      <c r="P33" s="9"/>
      <c r="Q33" s="9">
        <f t="shared" si="2"/>
        <v>62.86</v>
      </c>
      <c r="R33" s="13">
        <v>27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  <c r="XFC33" s="2"/>
      <c r="XFD33" s="2"/>
    </row>
  </sheetData>
  <sortState ref="A2:R33">
    <sortCondition ref="A2"/>
  </sortState>
  <pageMargins left="0.75" right="0.75" top="1" bottom="1" header="0.511805555555556" footer="0.51180555555555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中期考核</vt:lpstr>
      <vt:lpstr>加分明细</vt:lpstr>
      <vt:lpstr>按成绩排名</vt:lpstr>
      <vt:lpstr>按学号排名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wangjianyu</dc:creator>
  <dcterms:created xsi:type="dcterms:W3CDTF">2016-09-06T03:55:00Z</dcterms:created>
  <dcterms:modified xsi:type="dcterms:W3CDTF">2016-09-18T09:26:49Z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2052-10.1.0.5973</vt:lpwstr>
  </property>
</Properties>
</file>